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alliansmissionen.sharepoint.com/Administration/Lönetjänster (Låst)/Till nya kunder/Dokument att skicka till nya kunder/"/>
    </mc:Choice>
  </mc:AlternateContent>
  <xr:revisionPtr revIDLastSave="0" documentId="8_{53057427-C3D1-4627-8D14-28FB7639B0BD}" xr6:coauthVersionLast="47" xr6:coauthVersionMax="47" xr10:uidLastSave="{00000000-0000-0000-0000-000000000000}"/>
  <bookViews>
    <workbookView xWindow="-120" yWindow="-120" windowWidth="29040" windowHeight="17640" tabRatio="655" xr2:uid="{00000000-000D-0000-FFFF-FFFF00000000}"/>
  </bookViews>
  <sheets>
    <sheet name="Välkommen" sheetId="16" r:id="rId1"/>
    <sheet name="Grunddata" sheetId="3" r:id="rId2"/>
    <sheet name="Semester" sheetId="17" r:id="rId3"/>
    <sheet name="Summeringar" sheetId="4" r:id="rId4"/>
    <sheet name="Jan" sheetId="1" r:id="rId5"/>
    <sheet name="Feb" sheetId="5" r:id="rId6"/>
    <sheet name="Mar" sheetId="6" r:id="rId7"/>
    <sheet name="Apr" sheetId="7" r:id="rId8"/>
    <sheet name="Maj" sheetId="8" r:id="rId9"/>
    <sheet name="Jun" sheetId="9" r:id="rId10"/>
    <sheet name="Jul" sheetId="10" r:id="rId11"/>
    <sheet name="Aug" sheetId="11" r:id="rId12"/>
    <sheet name="Sep" sheetId="12" r:id="rId13"/>
    <sheet name="Okt" sheetId="13" r:id="rId14"/>
    <sheet name="Nov" sheetId="14" r:id="rId15"/>
    <sheet name="Dec" sheetId="15" r:id="rId16"/>
    <sheet name="Mina anteckningar" sheetId="18" r:id="rId17"/>
    <sheet name="Kalender" sheetId="2" state="hidden" r:id="rId18"/>
  </sheets>
  <definedNames>
    <definedName name="_xlnm.Print_Area" localSheetId="1">Grunddata!$A$1:$I$51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  <c r="B36" i="15"/>
  <c r="C36" i="15"/>
  <c r="B7" i="15"/>
  <c r="C7" i="15"/>
  <c r="B8" i="15"/>
  <c r="C8" i="15"/>
  <c r="B9" i="15"/>
  <c r="C9" i="15"/>
  <c r="B10" i="15"/>
  <c r="C10" i="15"/>
  <c r="B11" i="15"/>
  <c r="C11" i="15"/>
  <c r="B12" i="15"/>
  <c r="C12" i="15"/>
  <c r="B13" i="15"/>
  <c r="C13" i="15"/>
  <c r="B14" i="15"/>
  <c r="C14" i="15"/>
  <c r="B15" i="15"/>
  <c r="C15" i="15"/>
  <c r="B16" i="15"/>
  <c r="C16" i="15"/>
  <c r="B17" i="15"/>
  <c r="C17" i="15"/>
  <c r="B18" i="15"/>
  <c r="C18" i="15"/>
  <c r="B19" i="15"/>
  <c r="C19" i="15"/>
  <c r="B20" i="15"/>
  <c r="C20" i="15"/>
  <c r="B21" i="15"/>
  <c r="C21" i="15"/>
  <c r="B22" i="15"/>
  <c r="C22" i="15"/>
  <c r="B23" i="15"/>
  <c r="C23" i="15"/>
  <c r="B24" i="15"/>
  <c r="C24" i="15"/>
  <c r="B25" i="15"/>
  <c r="C25" i="15"/>
  <c r="B26" i="15"/>
  <c r="C26" i="15"/>
  <c r="B27" i="15"/>
  <c r="C27" i="15"/>
  <c r="B28" i="15"/>
  <c r="C28" i="15"/>
  <c r="B29" i="15"/>
  <c r="C29" i="15"/>
  <c r="B30" i="15"/>
  <c r="C30" i="15"/>
  <c r="B31" i="15"/>
  <c r="C31" i="15"/>
  <c r="B32" i="15"/>
  <c r="C32" i="15"/>
  <c r="B33" i="15"/>
  <c r="C33" i="15"/>
  <c r="B34" i="15"/>
  <c r="C34" i="15"/>
  <c r="B35" i="15"/>
  <c r="C35" i="15"/>
  <c r="C6" i="15"/>
  <c r="B6" i="15"/>
  <c r="B7" i="14"/>
  <c r="C7" i="14"/>
  <c r="B8" i="14"/>
  <c r="C8" i="14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B18" i="14"/>
  <c r="C18" i="14"/>
  <c r="B19" i="14"/>
  <c r="C19" i="14"/>
  <c r="B20" i="14"/>
  <c r="C20" i="14"/>
  <c r="B21" i="14"/>
  <c r="C21" i="14"/>
  <c r="B22" i="14"/>
  <c r="C22" i="14"/>
  <c r="B23" i="14"/>
  <c r="C23" i="14"/>
  <c r="B24" i="14"/>
  <c r="C24" i="14"/>
  <c r="B25" i="14"/>
  <c r="C25" i="14"/>
  <c r="B26" i="14"/>
  <c r="C26" i="14"/>
  <c r="B27" i="14"/>
  <c r="C27" i="14"/>
  <c r="B28" i="14"/>
  <c r="C28" i="14"/>
  <c r="B29" i="14"/>
  <c r="C29" i="14"/>
  <c r="B30" i="14"/>
  <c r="C30" i="14"/>
  <c r="B31" i="14"/>
  <c r="C31" i="14"/>
  <c r="B32" i="14"/>
  <c r="C32" i="14"/>
  <c r="B33" i="14"/>
  <c r="C33" i="14"/>
  <c r="B34" i="14"/>
  <c r="C34" i="14"/>
  <c r="B35" i="14"/>
  <c r="C35" i="14"/>
  <c r="C6" i="14"/>
  <c r="B6" i="14"/>
  <c r="B7" i="13"/>
  <c r="C7" i="13"/>
  <c r="B8" i="13"/>
  <c r="C8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B18" i="13"/>
  <c r="C18" i="13"/>
  <c r="B19" i="13"/>
  <c r="C19" i="13"/>
  <c r="B20" i="13"/>
  <c r="C20" i="13"/>
  <c r="B21" i="13"/>
  <c r="C21" i="13"/>
  <c r="B22" i="13"/>
  <c r="C22" i="13"/>
  <c r="B23" i="13"/>
  <c r="C23" i="13"/>
  <c r="B24" i="13"/>
  <c r="C24" i="13"/>
  <c r="B25" i="13"/>
  <c r="C25" i="13"/>
  <c r="B26" i="13"/>
  <c r="C26" i="13"/>
  <c r="B27" i="13"/>
  <c r="C27" i="13"/>
  <c r="B28" i="13"/>
  <c r="C28" i="13"/>
  <c r="B29" i="13"/>
  <c r="C29" i="13"/>
  <c r="B30" i="13"/>
  <c r="C30" i="13"/>
  <c r="B31" i="13"/>
  <c r="C31" i="13"/>
  <c r="B32" i="13"/>
  <c r="C32" i="13"/>
  <c r="B33" i="13"/>
  <c r="C33" i="13"/>
  <c r="B34" i="13"/>
  <c r="C34" i="13"/>
  <c r="B35" i="13"/>
  <c r="C35" i="13"/>
  <c r="B36" i="13"/>
  <c r="C36" i="13"/>
  <c r="C6" i="13"/>
  <c r="B6" i="13"/>
  <c r="B7" i="12"/>
  <c r="C7" i="12"/>
  <c r="B8" i="12"/>
  <c r="C8" i="12"/>
  <c r="B9" i="12"/>
  <c r="C9" i="12"/>
  <c r="B10" i="12"/>
  <c r="C10" i="12"/>
  <c r="B11" i="12"/>
  <c r="C11" i="12"/>
  <c r="B12" i="12"/>
  <c r="C12" i="12"/>
  <c r="B13" i="12"/>
  <c r="C13" i="12"/>
  <c r="B14" i="12"/>
  <c r="C14" i="12"/>
  <c r="B15" i="12"/>
  <c r="C15" i="12"/>
  <c r="B16" i="12"/>
  <c r="C16" i="12"/>
  <c r="B17" i="12"/>
  <c r="C17" i="12"/>
  <c r="B18" i="12"/>
  <c r="C18" i="12"/>
  <c r="B19" i="12"/>
  <c r="C19" i="12"/>
  <c r="B20" i="12"/>
  <c r="C20" i="12"/>
  <c r="B21" i="12"/>
  <c r="C21" i="12"/>
  <c r="B22" i="12"/>
  <c r="C22" i="12"/>
  <c r="B23" i="12"/>
  <c r="C23" i="12"/>
  <c r="B24" i="12"/>
  <c r="C24" i="12"/>
  <c r="B25" i="12"/>
  <c r="C25" i="12"/>
  <c r="B26" i="12"/>
  <c r="C26" i="12"/>
  <c r="B27" i="12"/>
  <c r="C27" i="12"/>
  <c r="B28" i="12"/>
  <c r="C28" i="12"/>
  <c r="B29" i="12"/>
  <c r="C29" i="12"/>
  <c r="B30" i="12"/>
  <c r="C30" i="12"/>
  <c r="B31" i="12"/>
  <c r="C31" i="12"/>
  <c r="B32" i="12"/>
  <c r="C32" i="12"/>
  <c r="B33" i="12"/>
  <c r="C33" i="12"/>
  <c r="B34" i="12"/>
  <c r="C34" i="12"/>
  <c r="B35" i="12"/>
  <c r="C35" i="12"/>
  <c r="C6" i="12"/>
  <c r="B6" i="12"/>
  <c r="B7" i="11"/>
  <c r="C7" i="11"/>
  <c r="B8" i="11"/>
  <c r="C8" i="11"/>
  <c r="B9" i="11"/>
  <c r="C9" i="11"/>
  <c r="B10" i="11"/>
  <c r="C10" i="11"/>
  <c r="B11" i="11"/>
  <c r="C11" i="11"/>
  <c r="B12" i="11"/>
  <c r="C12" i="11"/>
  <c r="B13" i="11"/>
  <c r="C13" i="11"/>
  <c r="B14" i="11"/>
  <c r="C14" i="11"/>
  <c r="B15" i="11"/>
  <c r="C15" i="11"/>
  <c r="B16" i="11"/>
  <c r="C16" i="11"/>
  <c r="B17" i="11"/>
  <c r="C17" i="11"/>
  <c r="B18" i="11"/>
  <c r="C18" i="11"/>
  <c r="B19" i="11"/>
  <c r="C19" i="11"/>
  <c r="B20" i="11"/>
  <c r="C20" i="11"/>
  <c r="B21" i="11"/>
  <c r="C21" i="11"/>
  <c r="B22" i="11"/>
  <c r="C22" i="11"/>
  <c r="B23" i="11"/>
  <c r="C23" i="11"/>
  <c r="B24" i="11"/>
  <c r="C24" i="11"/>
  <c r="B25" i="11"/>
  <c r="C25" i="11"/>
  <c r="B26" i="11"/>
  <c r="C26" i="11"/>
  <c r="B27" i="11"/>
  <c r="C27" i="11"/>
  <c r="B28" i="11"/>
  <c r="C28" i="11"/>
  <c r="B29" i="11"/>
  <c r="C29" i="11"/>
  <c r="B30" i="11"/>
  <c r="C30" i="11"/>
  <c r="B31" i="11"/>
  <c r="C31" i="11"/>
  <c r="B32" i="11"/>
  <c r="C32" i="11"/>
  <c r="B33" i="11"/>
  <c r="C33" i="11"/>
  <c r="B34" i="11"/>
  <c r="C34" i="11"/>
  <c r="B35" i="11"/>
  <c r="C35" i="11"/>
  <c r="B36" i="11"/>
  <c r="C36" i="11"/>
  <c r="C6" i="11"/>
  <c r="B6" i="11"/>
  <c r="B7" i="10"/>
  <c r="C7" i="10"/>
  <c r="B8" i="10"/>
  <c r="C8" i="10"/>
  <c r="B9" i="10"/>
  <c r="C9" i="10"/>
  <c r="B10" i="10"/>
  <c r="C10" i="10"/>
  <c r="B11" i="10"/>
  <c r="C11" i="10"/>
  <c r="B12" i="10"/>
  <c r="C12" i="10"/>
  <c r="B13" i="10"/>
  <c r="C13" i="10"/>
  <c r="B14" i="10"/>
  <c r="C14" i="10"/>
  <c r="B15" i="10"/>
  <c r="C15" i="10"/>
  <c r="B16" i="10"/>
  <c r="C16" i="10"/>
  <c r="B17" i="10"/>
  <c r="C17" i="10"/>
  <c r="B18" i="10"/>
  <c r="C18" i="10"/>
  <c r="B19" i="10"/>
  <c r="C19" i="10"/>
  <c r="B20" i="10"/>
  <c r="C20" i="10"/>
  <c r="B21" i="10"/>
  <c r="C21" i="10"/>
  <c r="B22" i="10"/>
  <c r="C22" i="10"/>
  <c r="B23" i="10"/>
  <c r="C23" i="10"/>
  <c r="B24" i="10"/>
  <c r="C24" i="10"/>
  <c r="B25" i="10"/>
  <c r="C25" i="10"/>
  <c r="B26" i="10"/>
  <c r="C26" i="10"/>
  <c r="B27" i="10"/>
  <c r="C27" i="10"/>
  <c r="B28" i="10"/>
  <c r="C28" i="10"/>
  <c r="B29" i="10"/>
  <c r="C29" i="10"/>
  <c r="B30" i="10"/>
  <c r="C30" i="10"/>
  <c r="B31" i="10"/>
  <c r="C31" i="10"/>
  <c r="B32" i="10"/>
  <c r="C32" i="10"/>
  <c r="B33" i="10"/>
  <c r="C33" i="10"/>
  <c r="B34" i="10"/>
  <c r="C34" i="10"/>
  <c r="B35" i="10"/>
  <c r="C35" i="10"/>
  <c r="B36" i="10"/>
  <c r="C36" i="10"/>
  <c r="C6" i="10"/>
  <c r="B6" i="10"/>
  <c r="B7" i="9"/>
  <c r="C7" i="9"/>
  <c r="B8" i="9"/>
  <c r="C8" i="9"/>
  <c r="B9" i="9"/>
  <c r="C9" i="9"/>
  <c r="B10" i="9"/>
  <c r="C10" i="9"/>
  <c r="B11" i="9"/>
  <c r="C11" i="9"/>
  <c r="B12" i="9"/>
  <c r="C12" i="9"/>
  <c r="B13" i="9"/>
  <c r="C13" i="9"/>
  <c r="B14" i="9"/>
  <c r="C14" i="9"/>
  <c r="B15" i="9"/>
  <c r="C15" i="9"/>
  <c r="B16" i="9"/>
  <c r="C16" i="9"/>
  <c r="B17" i="9"/>
  <c r="C17" i="9"/>
  <c r="B18" i="9"/>
  <c r="C18" i="9"/>
  <c r="B19" i="9"/>
  <c r="C19" i="9"/>
  <c r="B20" i="9"/>
  <c r="C20" i="9"/>
  <c r="B21" i="9"/>
  <c r="C21" i="9"/>
  <c r="B22" i="9"/>
  <c r="C22" i="9"/>
  <c r="B23" i="9"/>
  <c r="C23" i="9"/>
  <c r="B24" i="9"/>
  <c r="C24" i="9"/>
  <c r="B25" i="9"/>
  <c r="C25" i="9"/>
  <c r="B26" i="9"/>
  <c r="C26" i="9"/>
  <c r="B27" i="9"/>
  <c r="C27" i="9"/>
  <c r="B28" i="9"/>
  <c r="C28" i="9"/>
  <c r="B29" i="9"/>
  <c r="C29" i="9"/>
  <c r="B30" i="9"/>
  <c r="C30" i="9"/>
  <c r="B31" i="9"/>
  <c r="C31" i="9"/>
  <c r="B32" i="9"/>
  <c r="C32" i="9"/>
  <c r="B33" i="9"/>
  <c r="C33" i="9"/>
  <c r="B34" i="9"/>
  <c r="C34" i="9"/>
  <c r="B35" i="9"/>
  <c r="C35" i="9"/>
  <c r="C6" i="9"/>
  <c r="B6" i="9"/>
  <c r="B7" i="8"/>
  <c r="C7" i="8"/>
  <c r="B8" i="8"/>
  <c r="C8" i="8"/>
  <c r="B9" i="8"/>
  <c r="C9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20" i="8"/>
  <c r="C20" i="8"/>
  <c r="B21" i="8"/>
  <c r="C21" i="8"/>
  <c r="B22" i="8"/>
  <c r="C22" i="8"/>
  <c r="B23" i="8"/>
  <c r="C23" i="8"/>
  <c r="B24" i="8"/>
  <c r="C24" i="8"/>
  <c r="B25" i="8"/>
  <c r="C25" i="8"/>
  <c r="B26" i="8"/>
  <c r="C26" i="8"/>
  <c r="B27" i="8"/>
  <c r="C27" i="8"/>
  <c r="B28" i="8"/>
  <c r="C28" i="8"/>
  <c r="B29" i="8"/>
  <c r="C29" i="8"/>
  <c r="B30" i="8"/>
  <c r="C30" i="8"/>
  <c r="B31" i="8"/>
  <c r="C31" i="8"/>
  <c r="B32" i="8"/>
  <c r="C32" i="8"/>
  <c r="B33" i="8"/>
  <c r="C33" i="8"/>
  <c r="B34" i="8"/>
  <c r="C34" i="8"/>
  <c r="B35" i="8"/>
  <c r="C35" i="8"/>
  <c r="B36" i="8"/>
  <c r="C36" i="8"/>
  <c r="C6" i="8"/>
  <c r="B6" i="8"/>
  <c r="B7" i="7"/>
  <c r="C7" i="7"/>
  <c r="B8" i="7"/>
  <c r="C8" i="7"/>
  <c r="B9" i="7"/>
  <c r="C9" i="7"/>
  <c r="B10" i="7"/>
  <c r="C10" i="7"/>
  <c r="B11" i="7"/>
  <c r="C11" i="7"/>
  <c r="B12" i="7"/>
  <c r="C12" i="7"/>
  <c r="B13" i="7"/>
  <c r="C13" i="7"/>
  <c r="B14" i="7"/>
  <c r="C14" i="7"/>
  <c r="B15" i="7"/>
  <c r="C15" i="7"/>
  <c r="B16" i="7"/>
  <c r="C16" i="7"/>
  <c r="B17" i="7"/>
  <c r="C17" i="7"/>
  <c r="B18" i="7"/>
  <c r="C18" i="7"/>
  <c r="B19" i="7"/>
  <c r="C19" i="7"/>
  <c r="B20" i="7"/>
  <c r="C20" i="7"/>
  <c r="B21" i="7"/>
  <c r="C21" i="7"/>
  <c r="B22" i="7"/>
  <c r="C22" i="7"/>
  <c r="B23" i="7"/>
  <c r="C23" i="7"/>
  <c r="B24" i="7"/>
  <c r="C24" i="7"/>
  <c r="B25" i="7"/>
  <c r="C25" i="7"/>
  <c r="B26" i="7"/>
  <c r="C26" i="7"/>
  <c r="B27" i="7"/>
  <c r="C27" i="7"/>
  <c r="B28" i="7"/>
  <c r="C28" i="7"/>
  <c r="B29" i="7"/>
  <c r="C29" i="7"/>
  <c r="B30" i="7"/>
  <c r="C30" i="7"/>
  <c r="B31" i="7"/>
  <c r="C31" i="7"/>
  <c r="B32" i="7"/>
  <c r="C32" i="7"/>
  <c r="B33" i="7"/>
  <c r="C33" i="7"/>
  <c r="B34" i="7"/>
  <c r="C34" i="7"/>
  <c r="B35" i="7"/>
  <c r="C35" i="7"/>
  <c r="C6" i="7"/>
  <c r="B6" i="7"/>
  <c r="B7" i="6"/>
  <c r="C7" i="6"/>
  <c r="B8" i="6"/>
  <c r="C8" i="6"/>
  <c r="B9" i="6"/>
  <c r="C9" i="6"/>
  <c r="B10" i="6"/>
  <c r="C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B28" i="6"/>
  <c r="C28" i="6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6" i="6"/>
  <c r="C6" i="6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7" i="10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7" i="12"/>
  <c r="T8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7" i="13"/>
  <c r="T8" i="13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33" i="13"/>
  <c r="T34" i="13"/>
  <c r="T35" i="13"/>
  <c r="T36" i="13"/>
  <c r="T7" i="14"/>
  <c r="T8" i="14"/>
  <c r="T9" i="14"/>
  <c r="T10" i="14"/>
  <c r="T11" i="14"/>
  <c r="T12" i="14"/>
  <c r="T13" i="14"/>
  <c r="T14" i="14"/>
  <c r="T15" i="14"/>
  <c r="T16" i="14"/>
  <c r="T17" i="14"/>
  <c r="T18" i="14"/>
  <c r="T19" i="14"/>
  <c r="T20" i="14"/>
  <c r="T21" i="14"/>
  <c r="T22" i="14"/>
  <c r="T23" i="14"/>
  <c r="T24" i="14"/>
  <c r="T25" i="14"/>
  <c r="T26" i="14"/>
  <c r="T27" i="14"/>
  <c r="T28" i="14"/>
  <c r="T29" i="14"/>
  <c r="T30" i="14"/>
  <c r="T31" i="14"/>
  <c r="T32" i="14"/>
  <c r="T33" i="14"/>
  <c r="T34" i="14"/>
  <c r="T35" i="14"/>
  <c r="T36" i="14"/>
  <c r="T7" i="15"/>
  <c r="T8" i="15"/>
  <c r="T9" i="15"/>
  <c r="T10" i="15"/>
  <c r="T11" i="15"/>
  <c r="T12" i="15"/>
  <c r="T13" i="15"/>
  <c r="T14" i="15"/>
  <c r="T15" i="15"/>
  <c r="T16" i="15"/>
  <c r="T17" i="15"/>
  <c r="T18" i="15"/>
  <c r="T19" i="15"/>
  <c r="T20" i="15"/>
  <c r="T21" i="15"/>
  <c r="T22" i="15"/>
  <c r="T23" i="15"/>
  <c r="T24" i="15"/>
  <c r="T25" i="15"/>
  <c r="T26" i="15"/>
  <c r="T27" i="15"/>
  <c r="T28" i="15"/>
  <c r="T29" i="15"/>
  <c r="T30" i="15"/>
  <c r="T31" i="15"/>
  <c r="T32" i="15"/>
  <c r="T33" i="15"/>
  <c r="T34" i="15"/>
  <c r="T35" i="15"/>
  <c r="T36" i="15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6" i="5"/>
  <c r="T6" i="6"/>
  <c r="T6" i="7"/>
  <c r="T6" i="8"/>
  <c r="T6" i="9"/>
  <c r="T6" i="10"/>
  <c r="T6" i="11"/>
  <c r="T6" i="12"/>
  <c r="T6" i="13"/>
  <c r="T6" i="14"/>
  <c r="T6" i="15"/>
  <c r="T6" i="1"/>
  <c r="A1" i="4"/>
  <c r="B1" i="16"/>
  <c r="A1" i="17"/>
  <c r="J38" i="7"/>
  <c r="I38" i="7"/>
  <c r="H38" i="7"/>
  <c r="G38" i="7"/>
  <c r="F38" i="7"/>
  <c r="E38" i="7"/>
  <c r="J37" i="7"/>
  <c r="F37" i="7"/>
  <c r="E37" i="7"/>
  <c r="J38" i="8"/>
  <c r="I38" i="8"/>
  <c r="H38" i="8"/>
  <c r="G38" i="8"/>
  <c r="F38" i="8"/>
  <c r="E38" i="8"/>
  <c r="J37" i="8"/>
  <c r="F37" i="8"/>
  <c r="E37" i="8"/>
  <c r="J38" i="9"/>
  <c r="I38" i="9"/>
  <c r="H38" i="9"/>
  <c r="G38" i="9"/>
  <c r="F38" i="9"/>
  <c r="E38" i="9"/>
  <c r="J37" i="9"/>
  <c r="F37" i="9"/>
  <c r="E37" i="9"/>
  <c r="J38" i="10"/>
  <c r="I38" i="10"/>
  <c r="H38" i="10"/>
  <c r="G38" i="10"/>
  <c r="F38" i="10"/>
  <c r="E38" i="10"/>
  <c r="J37" i="10"/>
  <c r="F37" i="10"/>
  <c r="E37" i="10"/>
  <c r="J38" i="11"/>
  <c r="I38" i="11"/>
  <c r="H38" i="11"/>
  <c r="G38" i="11"/>
  <c r="F38" i="11"/>
  <c r="E38" i="11"/>
  <c r="J37" i="11"/>
  <c r="F37" i="11"/>
  <c r="E37" i="11"/>
  <c r="J38" i="12"/>
  <c r="I38" i="12"/>
  <c r="H38" i="12"/>
  <c r="G38" i="12"/>
  <c r="F38" i="12"/>
  <c r="E38" i="12"/>
  <c r="J37" i="12"/>
  <c r="F37" i="12"/>
  <c r="E37" i="12"/>
  <c r="J38" i="13"/>
  <c r="I38" i="13"/>
  <c r="H38" i="13"/>
  <c r="G38" i="13"/>
  <c r="F38" i="13"/>
  <c r="E38" i="13"/>
  <c r="J37" i="13"/>
  <c r="F37" i="13"/>
  <c r="E37" i="13"/>
  <c r="J38" i="14"/>
  <c r="I38" i="14"/>
  <c r="H38" i="14"/>
  <c r="G38" i="14"/>
  <c r="F38" i="14"/>
  <c r="E38" i="14"/>
  <c r="J37" i="14"/>
  <c r="F37" i="14"/>
  <c r="E37" i="14"/>
  <c r="J38" i="15"/>
  <c r="I38" i="15"/>
  <c r="H38" i="15"/>
  <c r="G38" i="15"/>
  <c r="F38" i="15"/>
  <c r="E38" i="15"/>
  <c r="J37" i="15"/>
  <c r="F37" i="15"/>
  <c r="E37" i="15"/>
  <c r="J38" i="6"/>
  <c r="I38" i="6"/>
  <c r="H38" i="6"/>
  <c r="G38" i="6"/>
  <c r="F38" i="6"/>
  <c r="E38" i="6"/>
  <c r="J37" i="6"/>
  <c r="F37" i="6"/>
  <c r="E37" i="6"/>
  <c r="J38" i="1"/>
  <c r="I38" i="1"/>
  <c r="H38" i="1"/>
  <c r="G38" i="1"/>
  <c r="F38" i="1"/>
  <c r="E38" i="1"/>
  <c r="J37" i="1"/>
  <c r="F37" i="1"/>
  <c r="E37" i="1"/>
  <c r="A1" i="3"/>
  <c r="A1" i="1"/>
  <c r="A1" i="5"/>
  <c r="A1" i="6"/>
  <c r="A1" i="7"/>
  <c r="A1" i="8"/>
  <c r="A1" i="9"/>
  <c r="A1" i="10"/>
  <c r="A1" i="11"/>
  <c r="A1" i="12"/>
  <c r="A1" i="13"/>
  <c r="A1" i="14"/>
  <c r="A1" i="15"/>
  <c r="C367" i="2"/>
  <c r="C366" i="2"/>
  <c r="D36" i="15" s="1"/>
  <c r="C365" i="2"/>
  <c r="D35" i="15" s="1"/>
  <c r="C364" i="2"/>
  <c r="D34" i="15" s="1"/>
  <c r="C363" i="2"/>
  <c r="D33" i="15" s="1"/>
  <c r="C362" i="2"/>
  <c r="D32" i="15" s="1"/>
  <c r="C361" i="2"/>
  <c r="D31" i="15" s="1"/>
  <c r="C360" i="2"/>
  <c r="D30" i="15" s="1"/>
  <c r="C359" i="2"/>
  <c r="D29" i="15" s="1"/>
  <c r="C358" i="2"/>
  <c r="D28" i="15" s="1"/>
  <c r="C357" i="2"/>
  <c r="D27" i="15" s="1"/>
  <c r="C356" i="2"/>
  <c r="D26" i="15" s="1"/>
  <c r="C355" i="2"/>
  <c r="D25" i="15" s="1"/>
  <c r="C354" i="2"/>
  <c r="D24" i="15" s="1"/>
  <c r="C353" i="2"/>
  <c r="D23" i="15" s="1"/>
  <c r="C352" i="2"/>
  <c r="D22" i="15" s="1"/>
  <c r="C351" i="2"/>
  <c r="D21" i="15" s="1"/>
  <c r="C350" i="2"/>
  <c r="D20" i="15" s="1"/>
  <c r="C349" i="2"/>
  <c r="D19" i="15" s="1"/>
  <c r="C348" i="2"/>
  <c r="D18" i="15" s="1"/>
  <c r="C347" i="2"/>
  <c r="D17" i="15" s="1"/>
  <c r="C346" i="2"/>
  <c r="D16" i="15" s="1"/>
  <c r="C345" i="2"/>
  <c r="D15" i="15" s="1"/>
  <c r="C344" i="2"/>
  <c r="D14" i="15" s="1"/>
  <c r="C343" i="2"/>
  <c r="D13" i="15" s="1"/>
  <c r="C342" i="2"/>
  <c r="D12" i="15" s="1"/>
  <c r="C341" i="2"/>
  <c r="D11" i="15" s="1"/>
  <c r="C340" i="2"/>
  <c r="D10" i="15" s="1"/>
  <c r="C339" i="2"/>
  <c r="D9" i="15" s="1"/>
  <c r="C338" i="2"/>
  <c r="D8" i="15" s="1"/>
  <c r="C337" i="2"/>
  <c r="D7" i="15" s="1"/>
  <c r="C336" i="2"/>
  <c r="D6" i="15" s="1"/>
  <c r="C335" i="2"/>
  <c r="D35" i="14" s="1"/>
  <c r="C334" i="2"/>
  <c r="D34" i="14" s="1"/>
  <c r="C333" i="2"/>
  <c r="D33" i="14" s="1"/>
  <c r="C332" i="2"/>
  <c r="D32" i="14" s="1"/>
  <c r="C331" i="2"/>
  <c r="D31" i="14" s="1"/>
  <c r="C330" i="2"/>
  <c r="D30" i="14" s="1"/>
  <c r="C329" i="2"/>
  <c r="D29" i="14" s="1"/>
  <c r="C328" i="2"/>
  <c r="D28" i="14" s="1"/>
  <c r="C327" i="2"/>
  <c r="D27" i="14" s="1"/>
  <c r="C326" i="2"/>
  <c r="D26" i="14" s="1"/>
  <c r="C325" i="2"/>
  <c r="D25" i="14" s="1"/>
  <c r="C324" i="2"/>
  <c r="D24" i="14" s="1"/>
  <c r="C323" i="2"/>
  <c r="D23" i="14" s="1"/>
  <c r="C322" i="2"/>
  <c r="D22" i="14" s="1"/>
  <c r="C321" i="2"/>
  <c r="D21" i="14" s="1"/>
  <c r="C320" i="2"/>
  <c r="D20" i="14" s="1"/>
  <c r="C319" i="2"/>
  <c r="D19" i="14" s="1"/>
  <c r="C318" i="2"/>
  <c r="D18" i="14" s="1"/>
  <c r="C317" i="2"/>
  <c r="D17" i="14" s="1"/>
  <c r="C316" i="2"/>
  <c r="D16" i="14" s="1"/>
  <c r="C315" i="2"/>
  <c r="D15" i="14" s="1"/>
  <c r="C314" i="2"/>
  <c r="D14" i="14" s="1"/>
  <c r="C313" i="2"/>
  <c r="D13" i="14" s="1"/>
  <c r="C312" i="2"/>
  <c r="D12" i="14" s="1"/>
  <c r="C311" i="2"/>
  <c r="D11" i="14" s="1"/>
  <c r="C310" i="2"/>
  <c r="D10" i="14" s="1"/>
  <c r="C309" i="2"/>
  <c r="D9" i="14" s="1"/>
  <c r="C308" i="2"/>
  <c r="D8" i="14" s="1"/>
  <c r="C307" i="2"/>
  <c r="D7" i="14" s="1"/>
  <c r="C306" i="2"/>
  <c r="D6" i="14" s="1"/>
  <c r="C305" i="2"/>
  <c r="D36" i="13" s="1"/>
  <c r="C304" i="2"/>
  <c r="D35" i="13" s="1"/>
  <c r="C303" i="2"/>
  <c r="D34" i="13" s="1"/>
  <c r="C302" i="2"/>
  <c r="D33" i="13" s="1"/>
  <c r="C301" i="2"/>
  <c r="D32" i="13" s="1"/>
  <c r="C300" i="2"/>
  <c r="D31" i="13" s="1"/>
  <c r="C299" i="2"/>
  <c r="D30" i="13" s="1"/>
  <c r="C298" i="2"/>
  <c r="D29" i="13" s="1"/>
  <c r="C297" i="2"/>
  <c r="D28" i="13" s="1"/>
  <c r="C296" i="2"/>
  <c r="D27" i="13" s="1"/>
  <c r="C295" i="2"/>
  <c r="D26" i="13" s="1"/>
  <c r="C294" i="2"/>
  <c r="D25" i="13" s="1"/>
  <c r="C293" i="2"/>
  <c r="D24" i="13" s="1"/>
  <c r="C292" i="2"/>
  <c r="D23" i="13" s="1"/>
  <c r="C291" i="2"/>
  <c r="D22" i="13" s="1"/>
  <c r="C290" i="2"/>
  <c r="D21" i="13" s="1"/>
  <c r="C289" i="2"/>
  <c r="D20" i="13" s="1"/>
  <c r="C288" i="2"/>
  <c r="D19" i="13" s="1"/>
  <c r="C287" i="2"/>
  <c r="D18" i="13" s="1"/>
  <c r="C286" i="2"/>
  <c r="D17" i="13" s="1"/>
  <c r="C285" i="2"/>
  <c r="D16" i="13" s="1"/>
  <c r="C284" i="2"/>
  <c r="D15" i="13" s="1"/>
  <c r="C283" i="2"/>
  <c r="D14" i="13" s="1"/>
  <c r="C282" i="2"/>
  <c r="D13" i="13" s="1"/>
  <c r="C281" i="2"/>
  <c r="D12" i="13" s="1"/>
  <c r="C280" i="2"/>
  <c r="D11" i="13" s="1"/>
  <c r="C279" i="2"/>
  <c r="D10" i="13" s="1"/>
  <c r="C278" i="2"/>
  <c r="D9" i="13" s="1"/>
  <c r="C277" i="2"/>
  <c r="D8" i="13" s="1"/>
  <c r="C276" i="2"/>
  <c r="D7" i="13" s="1"/>
  <c r="C275" i="2"/>
  <c r="D6" i="13" s="1"/>
  <c r="C274" i="2"/>
  <c r="D35" i="12" s="1"/>
  <c r="C273" i="2"/>
  <c r="D34" i="12" s="1"/>
  <c r="C272" i="2"/>
  <c r="D33" i="12" s="1"/>
  <c r="C271" i="2"/>
  <c r="D32" i="12" s="1"/>
  <c r="C270" i="2"/>
  <c r="D31" i="12" s="1"/>
  <c r="C269" i="2"/>
  <c r="D30" i="12" s="1"/>
  <c r="C268" i="2"/>
  <c r="D29" i="12" s="1"/>
  <c r="C267" i="2"/>
  <c r="D28" i="12" s="1"/>
  <c r="C266" i="2"/>
  <c r="D27" i="12" s="1"/>
  <c r="C265" i="2"/>
  <c r="D26" i="12" s="1"/>
  <c r="C264" i="2"/>
  <c r="D25" i="12" s="1"/>
  <c r="C263" i="2"/>
  <c r="D24" i="12" s="1"/>
  <c r="C262" i="2"/>
  <c r="D23" i="12" s="1"/>
  <c r="C261" i="2"/>
  <c r="D22" i="12" s="1"/>
  <c r="C260" i="2"/>
  <c r="D21" i="12" s="1"/>
  <c r="C259" i="2"/>
  <c r="D20" i="12" s="1"/>
  <c r="C258" i="2"/>
  <c r="D19" i="12" s="1"/>
  <c r="C257" i="2"/>
  <c r="D18" i="12" s="1"/>
  <c r="C256" i="2"/>
  <c r="D17" i="12" s="1"/>
  <c r="C255" i="2"/>
  <c r="D16" i="12" s="1"/>
  <c r="C254" i="2"/>
  <c r="D15" i="12" s="1"/>
  <c r="C253" i="2"/>
  <c r="D14" i="12" s="1"/>
  <c r="C252" i="2"/>
  <c r="D13" i="12" s="1"/>
  <c r="C251" i="2"/>
  <c r="D12" i="12" s="1"/>
  <c r="C250" i="2"/>
  <c r="D11" i="12" s="1"/>
  <c r="C249" i="2"/>
  <c r="D10" i="12" s="1"/>
  <c r="C248" i="2"/>
  <c r="D9" i="12" s="1"/>
  <c r="C247" i="2"/>
  <c r="D8" i="12" s="1"/>
  <c r="C246" i="2"/>
  <c r="D7" i="12" s="1"/>
  <c r="C245" i="2"/>
  <c r="D6" i="12" s="1"/>
  <c r="C244" i="2"/>
  <c r="D36" i="11" s="1"/>
  <c r="C243" i="2"/>
  <c r="D35" i="11" s="1"/>
  <c r="C242" i="2"/>
  <c r="D34" i="11" s="1"/>
  <c r="C241" i="2"/>
  <c r="D33" i="11" s="1"/>
  <c r="C240" i="2"/>
  <c r="D32" i="11" s="1"/>
  <c r="C239" i="2"/>
  <c r="D31" i="11" s="1"/>
  <c r="C238" i="2"/>
  <c r="D30" i="11" s="1"/>
  <c r="C237" i="2"/>
  <c r="D29" i="11" s="1"/>
  <c r="C236" i="2"/>
  <c r="D28" i="11" s="1"/>
  <c r="C235" i="2"/>
  <c r="D27" i="11" s="1"/>
  <c r="C234" i="2"/>
  <c r="D26" i="11" s="1"/>
  <c r="C233" i="2"/>
  <c r="D25" i="11" s="1"/>
  <c r="C232" i="2"/>
  <c r="D24" i="11" s="1"/>
  <c r="C231" i="2"/>
  <c r="D23" i="11" s="1"/>
  <c r="C230" i="2"/>
  <c r="D22" i="11" s="1"/>
  <c r="C229" i="2"/>
  <c r="D21" i="11" s="1"/>
  <c r="C228" i="2"/>
  <c r="D20" i="11" s="1"/>
  <c r="C227" i="2"/>
  <c r="D19" i="11" s="1"/>
  <c r="C226" i="2"/>
  <c r="D18" i="11" s="1"/>
  <c r="C225" i="2"/>
  <c r="D17" i="11" s="1"/>
  <c r="C224" i="2"/>
  <c r="D16" i="11" s="1"/>
  <c r="C223" i="2"/>
  <c r="D15" i="11" s="1"/>
  <c r="C222" i="2"/>
  <c r="D14" i="11" s="1"/>
  <c r="C221" i="2"/>
  <c r="D13" i="11" s="1"/>
  <c r="C220" i="2"/>
  <c r="D12" i="11" s="1"/>
  <c r="C219" i="2"/>
  <c r="D11" i="11" s="1"/>
  <c r="C218" i="2"/>
  <c r="D10" i="11" s="1"/>
  <c r="C217" i="2"/>
  <c r="D9" i="11" s="1"/>
  <c r="C216" i="2"/>
  <c r="D8" i="11" s="1"/>
  <c r="C215" i="2"/>
  <c r="D7" i="11" s="1"/>
  <c r="C214" i="2"/>
  <c r="D6" i="11" s="1"/>
  <c r="C213" i="2"/>
  <c r="D36" i="10" s="1"/>
  <c r="C212" i="2"/>
  <c r="D35" i="10" s="1"/>
  <c r="C211" i="2"/>
  <c r="D34" i="10" s="1"/>
  <c r="C210" i="2"/>
  <c r="D33" i="10" s="1"/>
  <c r="C209" i="2"/>
  <c r="D32" i="10" s="1"/>
  <c r="C208" i="2"/>
  <c r="D31" i="10" s="1"/>
  <c r="C207" i="2"/>
  <c r="D30" i="10" s="1"/>
  <c r="C206" i="2"/>
  <c r="D29" i="10" s="1"/>
  <c r="C205" i="2"/>
  <c r="D28" i="10" s="1"/>
  <c r="C204" i="2"/>
  <c r="D27" i="10" s="1"/>
  <c r="C203" i="2"/>
  <c r="D26" i="10" s="1"/>
  <c r="C202" i="2"/>
  <c r="D25" i="10" s="1"/>
  <c r="C201" i="2"/>
  <c r="D24" i="10" s="1"/>
  <c r="C200" i="2"/>
  <c r="D23" i="10" s="1"/>
  <c r="C199" i="2"/>
  <c r="D22" i="10" s="1"/>
  <c r="C198" i="2"/>
  <c r="D21" i="10" s="1"/>
  <c r="C197" i="2"/>
  <c r="D20" i="10" s="1"/>
  <c r="C196" i="2"/>
  <c r="D19" i="10" s="1"/>
  <c r="C195" i="2"/>
  <c r="D18" i="10" s="1"/>
  <c r="C194" i="2"/>
  <c r="D17" i="10" s="1"/>
  <c r="C193" i="2"/>
  <c r="D16" i="10" s="1"/>
  <c r="C192" i="2"/>
  <c r="D15" i="10" s="1"/>
  <c r="C191" i="2"/>
  <c r="D14" i="10" s="1"/>
  <c r="C190" i="2"/>
  <c r="D13" i="10" s="1"/>
  <c r="C189" i="2"/>
  <c r="D12" i="10" s="1"/>
  <c r="C188" i="2"/>
  <c r="D11" i="10" s="1"/>
  <c r="C187" i="2"/>
  <c r="D10" i="10" s="1"/>
  <c r="C186" i="2"/>
  <c r="D9" i="10" s="1"/>
  <c r="C185" i="2"/>
  <c r="D8" i="10" s="1"/>
  <c r="C184" i="2"/>
  <c r="D7" i="10" s="1"/>
  <c r="C183" i="2"/>
  <c r="D6" i="10" s="1"/>
  <c r="C182" i="2"/>
  <c r="D35" i="9" s="1"/>
  <c r="C181" i="2"/>
  <c r="D34" i="9" s="1"/>
  <c r="C180" i="2"/>
  <c r="D33" i="9" s="1"/>
  <c r="C179" i="2"/>
  <c r="D32" i="9" s="1"/>
  <c r="C178" i="2"/>
  <c r="D31" i="9" s="1"/>
  <c r="C177" i="2"/>
  <c r="D30" i="9" s="1"/>
  <c r="C176" i="2"/>
  <c r="D29" i="9" s="1"/>
  <c r="C175" i="2"/>
  <c r="D28" i="9" s="1"/>
  <c r="C174" i="2"/>
  <c r="D27" i="9" s="1"/>
  <c r="C173" i="2"/>
  <c r="D26" i="9" s="1"/>
  <c r="C172" i="2"/>
  <c r="D25" i="9" s="1"/>
  <c r="C171" i="2"/>
  <c r="D24" i="9" s="1"/>
  <c r="C170" i="2"/>
  <c r="D23" i="9" s="1"/>
  <c r="C169" i="2"/>
  <c r="D22" i="9" s="1"/>
  <c r="C168" i="2"/>
  <c r="D21" i="9" s="1"/>
  <c r="C167" i="2"/>
  <c r="D20" i="9" s="1"/>
  <c r="C166" i="2"/>
  <c r="D19" i="9" s="1"/>
  <c r="C165" i="2"/>
  <c r="D18" i="9" s="1"/>
  <c r="C164" i="2"/>
  <c r="D17" i="9" s="1"/>
  <c r="C163" i="2"/>
  <c r="D16" i="9" s="1"/>
  <c r="C162" i="2"/>
  <c r="D15" i="9" s="1"/>
  <c r="C161" i="2"/>
  <c r="D14" i="9" s="1"/>
  <c r="C160" i="2"/>
  <c r="D13" i="9" s="1"/>
  <c r="C159" i="2"/>
  <c r="D12" i="9" s="1"/>
  <c r="C158" i="2"/>
  <c r="D11" i="9" s="1"/>
  <c r="C157" i="2"/>
  <c r="D10" i="9" s="1"/>
  <c r="C156" i="2"/>
  <c r="D9" i="9" s="1"/>
  <c r="C155" i="2"/>
  <c r="D8" i="9" s="1"/>
  <c r="C154" i="2"/>
  <c r="D7" i="9" s="1"/>
  <c r="C153" i="2"/>
  <c r="D6" i="9" s="1"/>
  <c r="C152" i="2"/>
  <c r="D36" i="8" s="1"/>
  <c r="C151" i="2"/>
  <c r="D35" i="8" s="1"/>
  <c r="C150" i="2"/>
  <c r="D34" i="8" s="1"/>
  <c r="C149" i="2"/>
  <c r="D33" i="8" s="1"/>
  <c r="C148" i="2"/>
  <c r="D32" i="8" s="1"/>
  <c r="C147" i="2"/>
  <c r="D31" i="8" s="1"/>
  <c r="C146" i="2"/>
  <c r="D30" i="8" s="1"/>
  <c r="C145" i="2"/>
  <c r="D29" i="8" s="1"/>
  <c r="C144" i="2"/>
  <c r="D28" i="8" s="1"/>
  <c r="C143" i="2"/>
  <c r="D27" i="8" s="1"/>
  <c r="C142" i="2"/>
  <c r="D26" i="8" s="1"/>
  <c r="C141" i="2"/>
  <c r="D25" i="8" s="1"/>
  <c r="C140" i="2"/>
  <c r="D24" i="8" s="1"/>
  <c r="C139" i="2"/>
  <c r="D23" i="8" s="1"/>
  <c r="C138" i="2"/>
  <c r="D22" i="8" s="1"/>
  <c r="C137" i="2"/>
  <c r="D21" i="8" s="1"/>
  <c r="C136" i="2"/>
  <c r="D20" i="8" s="1"/>
  <c r="C135" i="2"/>
  <c r="D19" i="8" s="1"/>
  <c r="C134" i="2"/>
  <c r="D18" i="8" s="1"/>
  <c r="C133" i="2"/>
  <c r="D17" i="8" s="1"/>
  <c r="C132" i="2"/>
  <c r="D16" i="8" s="1"/>
  <c r="C131" i="2"/>
  <c r="D15" i="8" s="1"/>
  <c r="C130" i="2"/>
  <c r="D14" i="8" s="1"/>
  <c r="C129" i="2"/>
  <c r="D13" i="8" s="1"/>
  <c r="C128" i="2"/>
  <c r="D12" i="8" s="1"/>
  <c r="C127" i="2"/>
  <c r="D11" i="8" s="1"/>
  <c r="C126" i="2"/>
  <c r="D10" i="8" s="1"/>
  <c r="C125" i="2"/>
  <c r="D9" i="8" s="1"/>
  <c r="C124" i="2"/>
  <c r="D8" i="8" s="1"/>
  <c r="C123" i="2"/>
  <c r="D7" i="8" s="1"/>
  <c r="C122" i="2"/>
  <c r="D6" i="8" s="1"/>
  <c r="C121" i="2"/>
  <c r="D35" i="7" s="1"/>
  <c r="C120" i="2"/>
  <c r="D34" i="7" s="1"/>
  <c r="C119" i="2"/>
  <c r="D33" i="7" s="1"/>
  <c r="C118" i="2"/>
  <c r="D32" i="7" s="1"/>
  <c r="C117" i="2"/>
  <c r="D31" i="7" s="1"/>
  <c r="C116" i="2"/>
  <c r="D30" i="7" s="1"/>
  <c r="C115" i="2"/>
  <c r="D29" i="7" s="1"/>
  <c r="C114" i="2"/>
  <c r="D28" i="7" s="1"/>
  <c r="C113" i="2"/>
  <c r="D27" i="7" s="1"/>
  <c r="C112" i="2"/>
  <c r="D26" i="7" s="1"/>
  <c r="C111" i="2"/>
  <c r="D25" i="7" s="1"/>
  <c r="C110" i="2"/>
  <c r="D24" i="7" s="1"/>
  <c r="C109" i="2"/>
  <c r="D23" i="7" s="1"/>
  <c r="C108" i="2"/>
  <c r="D22" i="7" s="1"/>
  <c r="C107" i="2"/>
  <c r="D21" i="7" s="1"/>
  <c r="C106" i="2"/>
  <c r="D20" i="7" s="1"/>
  <c r="C105" i="2"/>
  <c r="D19" i="7" s="1"/>
  <c r="C104" i="2"/>
  <c r="D18" i="7" s="1"/>
  <c r="C103" i="2"/>
  <c r="D17" i="7" s="1"/>
  <c r="C102" i="2"/>
  <c r="D16" i="7" s="1"/>
  <c r="C101" i="2"/>
  <c r="D15" i="7" s="1"/>
  <c r="C100" i="2"/>
  <c r="D14" i="7" s="1"/>
  <c r="C99" i="2"/>
  <c r="D13" i="7" s="1"/>
  <c r="C98" i="2"/>
  <c r="D12" i="7" s="1"/>
  <c r="C97" i="2"/>
  <c r="D11" i="7" s="1"/>
  <c r="C96" i="2"/>
  <c r="D10" i="7" s="1"/>
  <c r="C95" i="2"/>
  <c r="D9" i="7" s="1"/>
  <c r="C94" i="2"/>
  <c r="D8" i="7" s="1"/>
  <c r="C93" i="2"/>
  <c r="D7" i="7" s="1"/>
  <c r="C92" i="2"/>
  <c r="D6" i="7" s="1"/>
  <c r="C91" i="2"/>
  <c r="D36" i="6" s="1"/>
  <c r="C90" i="2"/>
  <c r="D35" i="6" s="1"/>
  <c r="C89" i="2"/>
  <c r="D34" i="6" s="1"/>
  <c r="C88" i="2"/>
  <c r="D33" i="6" s="1"/>
  <c r="C87" i="2"/>
  <c r="D32" i="6" s="1"/>
  <c r="C86" i="2"/>
  <c r="D31" i="6" s="1"/>
  <c r="C85" i="2"/>
  <c r="D30" i="6" s="1"/>
  <c r="C84" i="2"/>
  <c r="D29" i="6" s="1"/>
  <c r="C83" i="2"/>
  <c r="D28" i="6" s="1"/>
  <c r="C82" i="2"/>
  <c r="D27" i="6" s="1"/>
  <c r="C81" i="2"/>
  <c r="D26" i="6" s="1"/>
  <c r="C80" i="2"/>
  <c r="D25" i="6" s="1"/>
  <c r="C79" i="2"/>
  <c r="D24" i="6" s="1"/>
  <c r="C78" i="2"/>
  <c r="D23" i="6" s="1"/>
  <c r="C77" i="2"/>
  <c r="D22" i="6" s="1"/>
  <c r="C76" i="2"/>
  <c r="D21" i="6" s="1"/>
  <c r="C75" i="2"/>
  <c r="D20" i="6" s="1"/>
  <c r="C74" i="2"/>
  <c r="D19" i="6" s="1"/>
  <c r="C73" i="2"/>
  <c r="D18" i="6" s="1"/>
  <c r="C72" i="2"/>
  <c r="D17" i="6" s="1"/>
  <c r="C71" i="2"/>
  <c r="D16" i="6" s="1"/>
  <c r="C70" i="2"/>
  <c r="D15" i="6" s="1"/>
  <c r="C69" i="2"/>
  <c r="D14" i="6" s="1"/>
  <c r="C68" i="2"/>
  <c r="D13" i="6" s="1"/>
  <c r="C67" i="2"/>
  <c r="D12" i="6" s="1"/>
  <c r="C66" i="2"/>
  <c r="D11" i="6" s="1"/>
  <c r="C65" i="2"/>
  <c r="D10" i="6" s="1"/>
  <c r="C64" i="2"/>
  <c r="D9" i="6" s="1"/>
  <c r="C63" i="2"/>
  <c r="D8" i="6" s="1"/>
  <c r="C62" i="2"/>
  <c r="D7" i="6" s="1"/>
  <c r="C61" i="2"/>
  <c r="D6" i="6" s="1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T37" i="12" l="1"/>
  <c r="L38" i="12" s="1"/>
  <c r="T37" i="15"/>
  <c r="L38" i="15" s="1"/>
  <c r="T37" i="13"/>
  <c r="L38" i="13" s="1"/>
  <c r="T37" i="8"/>
  <c r="L38" i="8" s="1"/>
  <c r="T37" i="7"/>
  <c r="L38" i="7" s="1"/>
  <c r="T37" i="14"/>
  <c r="L38" i="14" s="1"/>
  <c r="T37" i="6"/>
  <c r="L38" i="6" s="1"/>
  <c r="T37" i="5"/>
  <c r="T37" i="9"/>
  <c r="L38" i="9" s="1"/>
  <c r="T37" i="1"/>
  <c r="L38" i="1" s="1"/>
  <c r="T37" i="11"/>
  <c r="L38" i="11" s="1"/>
  <c r="T37" i="10"/>
  <c r="L38" i="10" s="1"/>
  <c r="A5" i="17"/>
  <c r="A18" i="17"/>
  <c r="B14" i="17"/>
  <c r="B16" i="17" s="1"/>
  <c r="S36" i="7"/>
  <c r="S36" i="9"/>
  <c r="S36" i="12"/>
  <c r="S36" i="14"/>
  <c r="S35" i="5"/>
  <c r="S36" i="5"/>
  <c r="S16" i="3"/>
  <c r="F22" i="3"/>
  <c r="S21" i="3" s="1"/>
  <c r="F21" i="3"/>
  <c r="S20" i="3" s="1"/>
  <c r="F20" i="3"/>
  <c r="S19" i="3" s="1"/>
  <c r="F19" i="3"/>
  <c r="S18" i="3" s="1"/>
  <c r="F18" i="3"/>
  <c r="S17" i="3" s="1"/>
  <c r="R8" i="15" l="1"/>
  <c r="A8" i="15" s="1"/>
  <c r="S8" i="15" s="1"/>
  <c r="R9" i="15"/>
  <c r="A9" i="15" s="1"/>
  <c r="S9" i="15" s="1"/>
  <c r="R10" i="15"/>
  <c r="A10" i="15" s="1"/>
  <c r="S10" i="15" s="1"/>
  <c r="R11" i="15"/>
  <c r="A11" i="15" s="1"/>
  <c r="S11" i="15" s="1"/>
  <c r="R12" i="15"/>
  <c r="A12" i="15" s="1"/>
  <c r="S12" i="15" s="1"/>
  <c r="R13" i="15"/>
  <c r="A13" i="15" s="1"/>
  <c r="S13" i="15" s="1"/>
  <c r="R14" i="15"/>
  <c r="A14" i="15" s="1"/>
  <c r="S14" i="15" s="1"/>
  <c r="R16" i="15"/>
  <c r="A16" i="15" s="1"/>
  <c r="S16" i="15" s="1"/>
  <c r="R17" i="15"/>
  <c r="A17" i="15" s="1"/>
  <c r="S17" i="15" s="1"/>
  <c r="R18" i="15"/>
  <c r="A18" i="15" s="1"/>
  <c r="S18" i="15" s="1"/>
  <c r="R19" i="15"/>
  <c r="A19" i="15" s="1"/>
  <c r="S19" i="15" s="1"/>
  <c r="R20" i="15"/>
  <c r="A20" i="15" s="1"/>
  <c r="S20" i="15" s="1"/>
  <c r="R21" i="15"/>
  <c r="A21" i="15" s="1"/>
  <c r="S21" i="15" s="1"/>
  <c r="R22" i="15"/>
  <c r="A22" i="15" s="1"/>
  <c r="S22" i="15" s="1"/>
  <c r="R24" i="15"/>
  <c r="A24" i="15" s="1"/>
  <c r="S24" i="15" s="1"/>
  <c r="R25" i="15"/>
  <c r="A25" i="15" s="1"/>
  <c r="S25" i="15" s="1"/>
  <c r="R26" i="15"/>
  <c r="A26" i="15" s="1"/>
  <c r="S26" i="15" s="1"/>
  <c r="R27" i="15"/>
  <c r="A27" i="15" s="1"/>
  <c r="S27" i="15" s="1"/>
  <c r="R28" i="15"/>
  <c r="A28" i="15" s="1"/>
  <c r="S28" i="15" s="1"/>
  <c r="R29" i="15"/>
  <c r="A29" i="15" s="1"/>
  <c r="S29" i="15" s="1"/>
  <c r="R30" i="15"/>
  <c r="A30" i="15" s="1"/>
  <c r="S30" i="15" s="1"/>
  <c r="R31" i="15"/>
  <c r="A31" i="15" s="1"/>
  <c r="S31" i="15" s="1"/>
  <c r="R33" i="15"/>
  <c r="A33" i="15" s="1"/>
  <c r="S33" i="15" s="1"/>
  <c r="R34" i="15"/>
  <c r="A34" i="15" s="1"/>
  <c r="S34" i="15" s="1"/>
  <c r="R35" i="15"/>
  <c r="A35" i="15" s="1"/>
  <c r="S35" i="15" s="1"/>
  <c r="R36" i="15"/>
  <c r="R6" i="15"/>
  <c r="A6" i="15" s="1"/>
  <c r="S6" i="15" s="1"/>
  <c r="R7" i="14"/>
  <c r="A7" i="14" s="1"/>
  <c r="S7" i="14" s="1"/>
  <c r="R9" i="14"/>
  <c r="A9" i="14" s="1"/>
  <c r="S9" i="14" s="1"/>
  <c r="R10" i="14"/>
  <c r="A10" i="14" s="1"/>
  <c r="S10" i="14" s="1"/>
  <c r="R11" i="14"/>
  <c r="A11" i="14" s="1"/>
  <c r="S11" i="14" s="1"/>
  <c r="R12" i="14"/>
  <c r="A12" i="14" s="1"/>
  <c r="S12" i="14" s="1"/>
  <c r="R14" i="14"/>
  <c r="A14" i="14" s="1"/>
  <c r="S14" i="14" s="1"/>
  <c r="R15" i="14"/>
  <c r="A15" i="14" s="1"/>
  <c r="S15" i="14" s="1"/>
  <c r="R16" i="14"/>
  <c r="A16" i="14" s="1"/>
  <c r="S16" i="14" s="1"/>
  <c r="R17" i="14"/>
  <c r="A17" i="14" s="1"/>
  <c r="S17" i="14" s="1"/>
  <c r="R18" i="14"/>
  <c r="A18" i="14" s="1"/>
  <c r="S18" i="14" s="1"/>
  <c r="R19" i="14"/>
  <c r="A19" i="14" s="1"/>
  <c r="S19" i="14" s="1"/>
  <c r="R20" i="14"/>
  <c r="A20" i="14" s="1"/>
  <c r="S20" i="14" s="1"/>
  <c r="R21" i="14"/>
  <c r="A21" i="14" s="1"/>
  <c r="S21" i="14" s="1"/>
  <c r="R22" i="14"/>
  <c r="A22" i="14" s="1"/>
  <c r="S22" i="14" s="1"/>
  <c r="R23" i="14"/>
  <c r="A23" i="14" s="1"/>
  <c r="S23" i="14" s="1"/>
  <c r="R24" i="14"/>
  <c r="A24" i="14" s="1"/>
  <c r="S24" i="14" s="1"/>
  <c r="R25" i="14"/>
  <c r="A25" i="14" s="1"/>
  <c r="S25" i="14" s="1"/>
  <c r="R26" i="14"/>
  <c r="A26" i="14" s="1"/>
  <c r="S26" i="14" s="1"/>
  <c r="R27" i="14"/>
  <c r="A27" i="14" s="1"/>
  <c r="S27" i="14" s="1"/>
  <c r="R28" i="14"/>
  <c r="A28" i="14" s="1"/>
  <c r="S28" i="14" s="1"/>
  <c r="R29" i="14"/>
  <c r="A29" i="14" s="1"/>
  <c r="S29" i="14" s="1"/>
  <c r="R30" i="14"/>
  <c r="A30" i="14" s="1"/>
  <c r="S30" i="14" s="1"/>
  <c r="R31" i="14"/>
  <c r="A31" i="14" s="1"/>
  <c r="S31" i="14" s="1"/>
  <c r="R33" i="14"/>
  <c r="A33" i="14" s="1"/>
  <c r="S33" i="14" s="1"/>
  <c r="R34" i="14"/>
  <c r="A34" i="14" s="1"/>
  <c r="S34" i="14" s="1"/>
  <c r="R35" i="14"/>
  <c r="A35" i="14" s="1"/>
  <c r="S35" i="14" s="1"/>
  <c r="R6" i="14"/>
  <c r="A6" i="14" s="1"/>
  <c r="S6" i="14" s="1"/>
  <c r="R36" i="13"/>
  <c r="A36" i="13" s="1"/>
  <c r="S36" i="13" s="1"/>
  <c r="R7" i="13"/>
  <c r="A7" i="13" s="1"/>
  <c r="S7" i="13" s="1"/>
  <c r="R8" i="13"/>
  <c r="A8" i="13" s="1"/>
  <c r="S8" i="13" s="1"/>
  <c r="R10" i="13"/>
  <c r="A10" i="13" s="1"/>
  <c r="S10" i="13" s="1"/>
  <c r="R11" i="13"/>
  <c r="A11" i="13" s="1"/>
  <c r="S11" i="13" s="1"/>
  <c r="R12" i="13"/>
  <c r="A12" i="13" s="1"/>
  <c r="S12" i="13" s="1"/>
  <c r="R13" i="13"/>
  <c r="A13" i="13" s="1"/>
  <c r="S13" i="13" s="1"/>
  <c r="R14" i="13"/>
  <c r="A14" i="13" s="1"/>
  <c r="S14" i="13" s="1"/>
  <c r="R15" i="13"/>
  <c r="A15" i="13" s="1"/>
  <c r="S15" i="13" s="1"/>
  <c r="R16" i="13"/>
  <c r="A16" i="13" s="1"/>
  <c r="S16" i="13" s="1"/>
  <c r="R18" i="13"/>
  <c r="A18" i="13" s="1"/>
  <c r="S18" i="13" s="1"/>
  <c r="R19" i="13"/>
  <c r="A19" i="13" s="1"/>
  <c r="S19" i="13" s="1"/>
  <c r="R20" i="13"/>
  <c r="A20" i="13" s="1"/>
  <c r="S20" i="13" s="1"/>
  <c r="R21" i="13"/>
  <c r="A21" i="13" s="1"/>
  <c r="S21" i="13" s="1"/>
  <c r="R22" i="13"/>
  <c r="A22" i="13" s="1"/>
  <c r="S22" i="13" s="1"/>
  <c r="R23" i="13"/>
  <c r="A23" i="13" s="1"/>
  <c r="S23" i="13" s="1"/>
  <c r="R24" i="13"/>
  <c r="A24" i="13" s="1"/>
  <c r="S24" i="13" s="1"/>
  <c r="R26" i="13"/>
  <c r="A26" i="13" s="1"/>
  <c r="S26" i="13" s="1"/>
  <c r="R27" i="13"/>
  <c r="A27" i="13" s="1"/>
  <c r="S27" i="13" s="1"/>
  <c r="R28" i="13"/>
  <c r="A28" i="13" s="1"/>
  <c r="S28" i="13" s="1"/>
  <c r="R29" i="13"/>
  <c r="A29" i="13" s="1"/>
  <c r="S29" i="13" s="1"/>
  <c r="R30" i="13"/>
  <c r="A30" i="13" s="1"/>
  <c r="S30" i="13" s="1"/>
  <c r="R31" i="13"/>
  <c r="A31" i="13" s="1"/>
  <c r="S31" i="13" s="1"/>
  <c r="R32" i="13"/>
  <c r="A32" i="13" s="1"/>
  <c r="S32" i="13" s="1"/>
  <c r="R33" i="13"/>
  <c r="A33" i="13" s="1"/>
  <c r="S33" i="13" s="1"/>
  <c r="R34" i="13"/>
  <c r="A34" i="13" s="1"/>
  <c r="S34" i="13" s="1"/>
  <c r="R35" i="13"/>
  <c r="A35" i="13" s="1"/>
  <c r="S35" i="13" s="1"/>
  <c r="R7" i="12"/>
  <c r="A7" i="12" s="1"/>
  <c r="S7" i="12" s="1"/>
  <c r="R8" i="12"/>
  <c r="A8" i="12" s="1"/>
  <c r="S8" i="12" s="1"/>
  <c r="R9" i="12"/>
  <c r="A9" i="12" s="1"/>
  <c r="S9" i="12" s="1"/>
  <c r="R10" i="12"/>
  <c r="A10" i="12" s="1"/>
  <c r="S10" i="12" s="1"/>
  <c r="R12" i="12"/>
  <c r="A12" i="12" s="1"/>
  <c r="S12" i="12" s="1"/>
  <c r="R13" i="12"/>
  <c r="A13" i="12" s="1"/>
  <c r="S13" i="12" s="1"/>
  <c r="R14" i="12"/>
  <c r="A14" i="12" s="1"/>
  <c r="S14" i="12" s="1"/>
  <c r="R15" i="12"/>
  <c r="A15" i="12" s="1"/>
  <c r="S15" i="12" s="1"/>
  <c r="R16" i="12"/>
  <c r="A16" i="12" s="1"/>
  <c r="S16" i="12" s="1"/>
  <c r="R17" i="12"/>
  <c r="A17" i="12" s="1"/>
  <c r="S17" i="12" s="1"/>
  <c r="R18" i="12"/>
  <c r="A18" i="12" s="1"/>
  <c r="S18" i="12" s="1"/>
  <c r="R20" i="12"/>
  <c r="A20" i="12" s="1"/>
  <c r="S20" i="12" s="1"/>
  <c r="R21" i="12"/>
  <c r="A21" i="12" s="1"/>
  <c r="S21" i="12" s="1"/>
  <c r="R22" i="12"/>
  <c r="A22" i="12" s="1"/>
  <c r="S22" i="12" s="1"/>
  <c r="R23" i="12"/>
  <c r="A23" i="12" s="1"/>
  <c r="S23" i="12" s="1"/>
  <c r="R24" i="12"/>
  <c r="A24" i="12" s="1"/>
  <c r="S24" i="12" s="1"/>
  <c r="R25" i="12"/>
  <c r="A25" i="12" s="1"/>
  <c r="S25" i="12" s="1"/>
  <c r="R26" i="12"/>
  <c r="A26" i="12" s="1"/>
  <c r="S26" i="12" s="1"/>
  <c r="R28" i="12"/>
  <c r="A28" i="12" s="1"/>
  <c r="S28" i="12" s="1"/>
  <c r="R29" i="12"/>
  <c r="A29" i="12" s="1"/>
  <c r="S29" i="12" s="1"/>
  <c r="R30" i="12"/>
  <c r="A30" i="12" s="1"/>
  <c r="S30" i="12" s="1"/>
  <c r="R31" i="12"/>
  <c r="A31" i="12" s="1"/>
  <c r="S31" i="12" s="1"/>
  <c r="R32" i="12"/>
  <c r="A32" i="12" s="1"/>
  <c r="S32" i="12" s="1"/>
  <c r="R33" i="12"/>
  <c r="A33" i="12" s="1"/>
  <c r="S33" i="12" s="1"/>
  <c r="R34" i="12"/>
  <c r="A34" i="12" s="1"/>
  <c r="S34" i="12" s="1"/>
  <c r="R6" i="12"/>
  <c r="A6" i="12" s="1"/>
  <c r="S6" i="12" s="1"/>
  <c r="R7" i="11"/>
  <c r="A7" i="11" s="1"/>
  <c r="S7" i="11" s="1"/>
  <c r="R8" i="11"/>
  <c r="A8" i="11" s="1"/>
  <c r="S8" i="11" s="1"/>
  <c r="R9" i="11"/>
  <c r="A9" i="11" s="1"/>
  <c r="S9" i="11" s="1"/>
  <c r="R10" i="11"/>
  <c r="A10" i="11" s="1"/>
  <c r="S10" i="11" s="1"/>
  <c r="R11" i="11"/>
  <c r="A11" i="11" s="1"/>
  <c r="S11" i="11" s="1"/>
  <c r="R12" i="11"/>
  <c r="A12" i="11" s="1"/>
  <c r="S12" i="11" s="1"/>
  <c r="R14" i="11"/>
  <c r="A14" i="11" s="1"/>
  <c r="S14" i="11" s="1"/>
  <c r="R15" i="11"/>
  <c r="A15" i="11" s="1"/>
  <c r="S15" i="11" s="1"/>
  <c r="R16" i="11"/>
  <c r="A16" i="11" s="1"/>
  <c r="S16" i="11" s="1"/>
  <c r="R17" i="11"/>
  <c r="A17" i="11" s="1"/>
  <c r="S17" i="11" s="1"/>
  <c r="R18" i="11"/>
  <c r="A18" i="11" s="1"/>
  <c r="S18" i="11" s="1"/>
  <c r="R19" i="11"/>
  <c r="A19" i="11" s="1"/>
  <c r="S19" i="11" s="1"/>
  <c r="R20" i="11"/>
  <c r="A20" i="11" s="1"/>
  <c r="S20" i="11" s="1"/>
  <c r="R21" i="11"/>
  <c r="A21" i="11" s="1"/>
  <c r="S21" i="11" s="1"/>
  <c r="R22" i="11"/>
  <c r="A22" i="11" s="1"/>
  <c r="S22" i="11" s="1"/>
  <c r="R23" i="11"/>
  <c r="A23" i="11" s="1"/>
  <c r="S23" i="11" s="1"/>
  <c r="R24" i="11"/>
  <c r="A24" i="11" s="1"/>
  <c r="S24" i="11" s="1"/>
  <c r="R25" i="11"/>
  <c r="A25" i="11" s="1"/>
  <c r="S25" i="11" s="1"/>
  <c r="R26" i="11"/>
  <c r="A26" i="11" s="1"/>
  <c r="S26" i="11" s="1"/>
  <c r="R27" i="11"/>
  <c r="A27" i="11" s="1"/>
  <c r="S27" i="11" s="1"/>
  <c r="R29" i="11"/>
  <c r="A29" i="11" s="1"/>
  <c r="S29" i="11" s="1"/>
  <c r="R31" i="11"/>
  <c r="A31" i="11" s="1"/>
  <c r="S31" i="11" s="1"/>
  <c r="R32" i="11"/>
  <c r="A32" i="11" s="1"/>
  <c r="S32" i="11" s="1"/>
  <c r="R33" i="11"/>
  <c r="A33" i="11" s="1"/>
  <c r="S33" i="11" s="1"/>
  <c r="R34" i="11"/>
  <c r="A34" i="11" s="1"/>
  <c r="S34" i="11" s="1"/>
  <c r="R35" i="11"/>
  <c r="A35" i="11" s="1"/>
  <c r="S35" i="11" s="1"/>
  <c r="R36" i="11"/>
  <c r="A36" i="11" s="1"/>
  <c r="S36" i="11" s="1"/>
  <c r="R6" i="11"/>
  <c r="A6" i="11" s="1"/>
  <c r="S6" i="11" s="1"/>
  <c r="R7" i="10"/>
  <c r="A7" i="10" s="1"/>
  <c r="S7" i="10" s="1"/>
  <c r="R8" i="10"/>
  <c r="A8" i="10" s="1"/>
  <c r="S8" i="10" s="1"/>
  <c r="R9" i="10"/>
  <c r="A9" i="10" s="1"/>
  <c r="S9" i="10" s="1"/>
  <c r="R10" i="10"/>
  <c r="A10" i="10" s="1"/>
  <c r="S10" i="10" s="1"/>
  <c r="R11" i="10"/>
  <c r="A11" i="10" s="1"/>
  <c r="S11" i="10" s="1"/>
  <c r="R12" i="10"/>
  <c r="A12" i="10" s="1"/>
  <c r="S12" i="10" s="1"/>
  <c r="R13" i="10"/>
  <c r="A13" i="10" s="1"/>
  <c r="S13" i="10" s="1"/>
  <c r="R14" i="10"/>
  <c r="A14" i="10" s="1"/>
  <c r="S14" i="10" s="1"/>
  <c r="R15" i="10"/>
  <c r="A15" i="10" s="1"/>
  <c r="S15" i="10" s="1"/>
  <c r="R16" i="10"/>
  <c r="A16" i="10" s="1"/>
  <c r="S16" i="10" s="1"/>
  <c r="R17" i="10"/>
  <c r="A17" i="10" s="1"/>
  <c r="S17" i="10" s="1"/>
  <c r="R18" i="10"/>
  <c r="A18" i="10" s="1"/>
  <c r="S18" i="10" s="1"/>
  <c r="R19" i="10"/>
  <c r="A19" i="10" s="1"/>
  <c r="S19" i="10" s="1"/>
  <c r="R20" i="10"/>
  <c r="A20" i="10" s="1"/>
  <c r="S20" i="10" s="1"/>
  <c r="R21" i="10"/>
  <c r="A21" i="10" s="1"/>
  <c r="S21" i="10" s="1"/>
  <c r="R22" i="10"/>
  <c r="A22" i="10" s="1"/>
  <c r="S22" i="10" s="1"/>
  <c r="R23" i="10"/>
  <c r="A23" i="10" s="1"/>
  <c r="S23" i="10" s="1"/>
  <c r="R24" i="10"/>
  <c r="A24" i="10" s="1"/>
  <c r="S24" i="10" s="1"/>
  <c r="R25" i="10"/>
  <c r="A25" i="10" s="1"/>
  <c r="S25" i="10" s="1"/>
  <c r="R26" i="10"/>
  <c r="A26" i="10" s="1"/>
  <c r="S26" i="10" s="1"/>
  <c r="R27" i="10"/>
  <c r="A27" i="10" s="1"/>
  <c r="S27" i="10" s="1"/>
  <c r="R28" i="10"/>
  <c r="A28" i="10" s="1"/>
  <c r="S28" i="10" s="1"/>
  <c r="R29" i="10"/>
  <c r="A29" i="10" s="1"/>
  <c r="S29" i="10" s="1"/>
  <c r="R31" i="10"/>
  <c r="A31" i="10" s="1"/>
  <c r="S31" i="10" s="1"/>
  <c r="R32" i="10"/>
  <c r="A32" i="10" s="1"/>
  <c r="S32" i="10" s="1"/>
  <c r="R33" i="10"/>
  <c r="A33" i="10" s="1"/>
  <c r="S33" i="10" s="1"/>
  <c r="R34" i="10"/>
  <c r="A34" i="10" s="1"/>
  <c r="S34" i="10" s="1"/>
  <c r="R35" i="10"/>
  <c r="A35" i="10" s="1"/>
  <c r="S35" i="10" s="1"/>
  <c r="R36" i="10"/>
  <c r="A36" i="10" s="1"/>
  <c r="S36" i="10" s="1"/>
  <c r="R6" i="10"/>
  <c r="A6" i="10" s="1"/>
  <c r="S6" i="10" s="1"/>
  <c r="R7" i="9"/>
  <c r="A7" i="9" s="1"/>
  <c r="S7" i="9" s="1"/>
  <c r="R8" i="9"/>
  <c r="A8" i="9" s="1"/>
  <c r="S8" i="9" s="1"/>
  <c r="R9" i="9"/>
  <c r="A9" i="9" s="1"/>
  <c r="S9" i="9" s="1"/>
  <c r="R10" i="9"/>
  <c r="A10" i="9" s="1"/>
  <c r="S10" i="9" s="1"/>
  <c r="R11" i="9"/>
  <c r="A11" i="9" s="1"/>
  <c r="S11" i="9" s="1"/>
  <c r="R12" i="9"/>
  <c r="A12" i="9" s="1"/>
  <c r="S12" i="9" s="1"/>
  <c r="R13" i="9"/>
  <c r="A13" i="9" s="1"/>
  <c r="S13" i="9" s="1"/>
  <c r="R14" i="9"/>
  <c r="A14" i="9" s="1"/>
  <c r="S14" i="9" s="1"/>
  <c r="R17" i="9"/>
  <c r="A17" i="9" s="1"/>
  <c r="S17" i="9" s="1"/>
  <c r="R18" i="9"/>
  <c r="A18" i="9" s="1"/>
  <c r="S18" i="9" s="1"/>
  <c r="R19" i="9"/>
  <c r="A19" i="9" s="1"/>
  <c r="S19" i="9" s="1"/>
  <c r="R20" i="9"/>
  <c r="A20" i="9" s="1"/>
  <c r="S20" i="9" s="1"/>
  <c r="R21" i="9"/>
  <c r="A21" i="9" s="1"/>
  <c r="S21" i="9" s="1"/>
  <c r="R22" i="9"/>
  <c r="A22" i="9" s="1"/>
  <c r="S22" i="9" s="1"/>
  <c r="R23" i="9"/>
  <c r="A23" i="9" s="1"/>
  <c r="S23" i="9" s="1"/>
  <c r="R24" i="9"/>
  <c r="A24" i="9" s="1"/>
  <c r="S24" i="9" s="1"/>
  <c r="R25" i="9"/>
  <c r="A25" i="9" s="1"/>
  <c r="S25" i="9" s="1"/>
  <c r="R26" i="9"/>
  <c r="A26" i="9" s="1"/>
  <c r="S26" i="9" s="1"/>
  <c r="R27" i="9"/>
  <c r="A27" i="9" s="1"/>
  <c r="S27" i="9" s="1"/>
  <c r="R28" i="9"/>
  <c r="A28" i="9" s="1"/>
  <c r="S28" i="9" s="1"/>
  <c r="R29" i="9"/>
  <c r="A29" i="9" s="1"/>
  <c r="S29" i="9" s="1"/>
  <c r="R30" i="9"/>
  <c r="A30" i="9" s="1"/>
  <c r="S30" i="9" s="1"/>
  <c r="R32" i="9"/>
  <c r="A32" i="9" s="1"/>
  <c r="S32" i="9" s="1"/>
  <c r="R33" i="9"/>
  <c r="A33" i="9" s="1"/>
  <c r="S33" i="9" s="1"/>
  <c r="R34" i="9"/>
  <c r="A34" i="9" s="1"/>
  <c r="S34" i="9" s="1"/>
  <c r="R35" i="9"/>
  <c r="A35" i="9" s="1"/>
  <c r="S35" i="9" s="1"/>
  <c r="R6" i="9"/>
  <c r="A6" i="9" s="1"/>
  <c r="S6" i="9" s="1"/>
  <c r="R7" i="8"/>
  <c r="A7" i="8" s="1"/>
  <c r="S7" i="8" s="1"/>
  <c r="R8" i="8"/>
  <c r="A8" i="8" s="1"/>
  <c r="S8" i="8" s="1"/>
  <c r="R10" i="8"/>
  <c r="A10" i="8" s="1"/>
  <c r="S10" i="8" s="1"/>
  <c r="R11" i="8"/>
  <c r="A11" i="8" s="1"/>
  <c r="S11" i="8" s="1"/>
  <c r="R12" i="8"/>
  <c r="A12" i="8" s="1"/>
  <c r="S12" i="8" s="1"/>
  <c r="R13" i="8"/>
  <c r="A13" i="8" s="1"/>
  <c r="S13" i="8" s="1"/>
  <c r="R14" i="8"/>
  <c r="A14" i="8" s="1"/>
  <c r="S14" i="8" s="1"/>
  <c r="R15" i="8"/>
  <c r="A15" i="8" s="1"/>
  <c r="S15" i="8" s="1"/>
  <c r="R16" i="8"/>
  <c r="A16" i="8" s="1"/>
  <c r="S16" i="8" s="1"/>
  <c r="R18" i="8"/>
  <c r="A18" i="8" s="1"/>
  <c r="S18" i="8" s="1"/>
  <c r="R19" i="8"/>
  <c r="A19" i="8" s="1"/>
  <c r="S19" i="8" s="1"/>
  <c r="R20" i="8"/>
  <c r="A20" i="8" s="1"/>
  <c r="S20" i="8" s="1"/>
  <c r="R21" i="8"/>
  <c r="A21" i="8" s="1"/>
  <c r="S21" i="8" s="1"/>
  <c r="R22" i="8"/>
  <c r="A22" i="8" s="1"/>
  <c r="S22" i="8" s="1"/>
  <c r="R23" i="8"/>
  <c r="A23" i="8" s="1"/>
  <c r="S23" i="8" s="1"/>
  <c r="R24" i="8"/>
  <c r="A24" i="8" s="1"/>
  <c r="S24" i="8" s="1"/>
  <c r="R26" i="8"/>
  <c r="A26" i="8" s="1"/>
  <c r="S26" i="8" s="1"/>
  <c r="R27" i="8"/>
  <c r="A27" i="8" s="1"/>
  <c r="S27" i="8" s="1"/>
  <c r="R28" i="8"/>
  <c r="A28" i="8" s="1"/>
  <c r="S28" i="8" s="1"/>
  <c r="R29" i="8"/>
  <c r="A29" i="8" s="1"/>
  <c r="S29" i="8" s="1"/>
  <c r="R30" i="8"/>
  <c r="A30" i="8" s="1"/>
  <c r="S30" i="8" s="1"/>
  <c r="R31" i="8"/>
  <c r="A31" i="8" s="1"/>
  <c r="S31" i="8" s="1"/>
  <c r="R32" i="8"/>
  <c r="A32" i="8" s="1"/>
  <c r="S32" i="8" s="1"/>
  <c r="R34" i="8"/>
  <c r="A34" i="8" s="1"/>
  <c r="S34" i="8" s="1"/>
  <c r="R35" i="8"/>
  <c r="A35" i="8" s="1"/>
  <c r="S35" i="8" s="1"/>
  <c r="R36" i="8"/>
  <c r="A36" i="8" s="1"/>
  <c r="S36" i="8" s="1"/>
  <c r="R6" i="8"/>
  <c r="A6" i="8" s="1"/>
  <c r="S6" i="8" s="1"/>
  <c r="R7" i="7"/>
  <c r="A7" i="7" s="1"/>
  <c r="S7" i="7" s="1"/>
  <c r="R8" i="7"/>
  <c r="A8" i="7" s="1"/>
  <c r="S8" i="7" s="1"/>
  <c r="R9" i="7"/>
  <c r="A9" i="7" s="1"/>
  <c r="S9" i="7" s="1"/>
  <c r="R12" i="7"/>
  <c r="A12" i="7" s="1"/>
  <c r="S12" i="7" s="1"/>
  <c r="R13" i="7"/>
  <c r="A13" i="7" s="1"/>
  <c r="S13" i="7" s="1"/>
  <c r="R14" i="7"/>
  <c r="A14" i="7" s="1"/>
  <c r="S14" i="7" s="1"/>
  <c r="R15" i="7"/>
  <c r="A15" i="7" s="1"/>
  <c r="S15" i="7" s="1"/>
  <c r="R16" i="7"/>
  <c r="A16" i="7" s="1"/>
  <c r="S16" i="7" s="1"/>
  <c r="R17" i="7"/>
  <c r="A17" i="7" s="1"/>
  <c r="S17" i="7" s="1"/>
  <c r="R19" i="7"/>
  <c r="A19" i="7" s="1"/>
  <c r="S19" i="7" s="1"/>
  <c r="R20" i="7"/>
  <c r="A20" i="7" s="1"/>
  <c r="S20" i="7" s="1"/>
  <c r="R21" i="7"/>
  <c r="A21" i="7" s="1"/>
  <c r="S21" i="7" s="1"/>
  <c r="R22" i="7"/>
  <c r="A22" i="7" s="1"/>
  <c r="S22" i="7" s="1"/>
  <c r="R23" i="7"/>
  <c r="A23" i="7" s="1"/>
  <c r="S23" i="7" s="1"/>
  <c r="R24" i="7"/>
  <c r="A24" i="7" s="1"/>
  <c r="S24" i="7" s="1"/>
  <c r="R25" i="7"/>
  <c r="A25" i="7" s="1"/>
  <c r="S25" i="7" s="1"/>
  <c r="R27" i="7"/>
  <c r="A27" i="7" s="1"/>
  <c r="S27" i="7" s="1"/>
  <c r="R28" i="7"/>
  <c r="A28" i="7" s="1"/>
  <c r="S28" i="7" s="1"/>
  <c r="R29" i="7"/>
  <c r="A29" i="7" s="1"/>
  <c r="S29" i="7" s="1"/>
  <c r="R30" i="7"/>
  <c r="A30" i="7" s="1"/>
  <c r="S30" i="7" s="1"/>
  <c r="R31" i="7"/>
  <c r="A31" i="7" s="1"/>
  <c r="S31" i="7" s="1"/>
  <c r="R32" i="7"/>
  <c r="A32" i="7" s="1"/>
  <c r="S32" i="7" s="1"/>
  <c r="R33" i="7"/>
  <c r="A33" i="7" s="1"/>
  <c r="S33" i="7" s="1"/>
  <c r="R35" i="7"/>
  <c r="A35" i="7" s="1"/>
  <c r="S35" i="7" s="1"/>
  <c r="R7" i="6"/>
  <c r="A7" i="6" s="1"/>
  <c r="R8" i="6"/>
  <c r="A8" i="6" s="1"/>
  <c r="R9" i="6"/>
  <c r="A9" i="6" s="1"/>
  <c r="R10" i="6"/>
  <c r="A10" i="6" s="1"/>
  <c r="R11" i="6"/>
  <c r="A11" i="6" s="1"/>
  <c r="R12" i="6"/>
  <c r="A12" i="6" s="1"/>
  <c r="R14" i="6"/>
  <c r="A14" i="6" s="1"/>
  <c r="R15" i="6"/>
  <c r="A15" i="6" s="1"/>
  <c r="R16" i="6"/>
  <c r="A16" i="6" s="1"/>
  <c r="R17" i="6"/>
  <c r="A17" i="6" s="1"/>
  <c r="R18" i="6"/>
  <c r="A18" i="6" s="1"/>
  <c r="R19" i="6"/>
  <c r="A19" i="6" s="1"/>
  <c r="R20" i="6"/>
  <c r="A20" i="6" s="1"/>
  <c r="R21" i="6"/>
  <c r="A21" i="6" s="1"/>
  <c r="R22" i="6"/>
  <c r="A22" i="6" s="1"/>
  <c r="R23" i="6"/>
  <c r="A23" i="6" s="1"/>
  <c r="R24" i="6"/>
  <c r="A24" i="6" s="1"/>
  <c r="R26" i="6"/>
  <c r="A26" i="6" s="1"/>
  <c r="R27" i="6"/>
  <c r="A27" i="6" s="1"/>
  <c r="R28" i="6"/>
  <c r="A28" i="6" s="1"/>
  <c r="R29" i="6"/>
  <c r="A29" i="6" s="1"/>
  <c r="R30" i="6"/>
  <c r="A30" i="6" s="1"/>
  <c r="R31" i="6"/>
  <c r="A31" i="6" s="1"/>
  <c r="R32" i="6"/>
  <c r="A32" i="6" s="1"/>
  <c r="R33" i="6"/>
  <c r="A33" i="6" s="1"/>
  <c r="R34" i="6"/>
  <c r="A34" i="6" s="1"/>
  <c r="R35" i="6"/>
  <c r="A35" i="6" s="1"/>
  <c r="R36" i="6"/>
  <c r="A36" i="6" s="1"/>
  <c r="R6" i="6"/>
  <c r="A6" i="6" s="1"/>
  <c r="E35" i="4"/>
  <c r="B35" i="4"/>
  <c r="M37" i="15"/>
  <c r="H18" i="4" s="1"/>
  <c r="E18" i="4"/>
  <c r="B30" i="17" s="1"/>
  <c r="B18" i="4"/>
  <c r="Q36" i="15"/>
  <c r="K36" i="15" s="1"/>
  <c r="P36" i="15"/>
  <c r="O36" i="15"/>
  <c r="N36" i="15"/>
  <c r="Q35" i="15"/>
  <c r="K35" i="15" s="1"/>
  <c r="P35" i="15"/>
  <c r="O35" i="15"/>
  <c r="N35" i="15"/>
  <c r="Q34" i="15"/>
  <c r="K34" i="15" s="1"/>
  <c r="P34" i="15"/>
  <c r="O34" i="15"/>
  <c r="N34" i="15"/>
  <c r="Q33" i="15"/>
  <c r="K33" i="15" s="1"/>
  <c r="P33" i="15"/>
  <c r="O33" i="15"/>
  <c r="N33" i="15"/>
  <c r="Q32" i="15"/>
  <c r="K32" i="15" s="1"/>
  <c r="P32" i="15"/>
  <c r="O32" i="15"/>
  <c r="N32" i="15"/>
  <c r="R32" i="15"/>
  <c r="A32" i="15" s="1"/>
  <c r="S32" i="15" s="1"/>
  <c r="Q31" i="15"/>
  <c r="K31" i="15" s="1"/>
  <c r="P31" i="15"/>
  <c r="O31" i="15"/>
  <c r="N31" i="15"/>
  <c r="Q30" i="15"/>
  <c r="K30" i="15" s="1"/>
  <c r="P30" i="15"/>
  <c r="O30" i="15"/>
  <c r="N30" i="15"/>
  <c r="Q29" i="15"/>
  <c r="K29" i="15" s="1"/>
  <c r="P29" i="15"/>
  <c r="O29" i="15"/>
  <c r="N29" i="15"/>
  <c r="Q28" i="15"/>
  <c r="K28" i="15" s="1"/>
  <c r="P28" i="15"/>
  <c r="O28" i="15"/>
  <c r="N28" i="15"/>
  <c r="Q27" i="15"/>
  <c r="K27" i="15" s="1"/>
  <c r="P27" i="15"/>
  <c r="O27" i="15"/>
  <c r="N27" i="15"/>
  <c r="Q26" i="15"/>
  <c r="K26" i="15" s="1"/>
  <c r="P26" i="15"/>
  <c r="O26" i="15"/>
  <c r="N26" i="15"/>
  <c r="Q25" i="15"/>
  <c r="K25" i="15" s="1"/>
  <c r="P25" i="15"/>
  <c r="O25" i="15"/>
  <c r="N25" i="15"/>
  <c r="Q24" i="15"/>
  <c r="K24" i="15" s="1"/>
  <c r="P24" i="15"/>
  <c r="O24" i="15"/>
  <c r="N24" i="15"/>
  <c r="Q23" i="15"/>
  <c r="K23" i="15" s="1"/>
  <c r="P23" i="15"/>
  <c r="O23" i="15"/>
  <c r="N23" i="15"/>
  <c r="R23" i="15"/>
  <c r="A23" i="15" s="1"/>
  <c r="S23" i="15" s="1"/>
  <c r="Q22" i="15"/>
  <c r="K22" i="15" s="1"/>
  <c r="P22" i="15"/>
  <c r="O22" i="15"/>
  <c r="N22" i="15"/>
  <c r="Q21" i="15"/>
  <c r="K21" i="15" s="1"/>
  <c r="P21" i="15"/>
  <c r="O21" i="15"/>
  <c r="N21" i="15"/>
  <c r="Q20" i="15"/>
  <c r="K20" i="15" s="1"/>
  <c r="P20" i="15"/>
  <c r="O20" i="15"/>
  <c r="N20" i="15"/>
  <c r="Q19" i="15"/>
  <c r="K19" i="15" s="1"/>
  <c r="P19" i="15"/>
  <c r="O19" i="15"/>
  <c r="N19" i="15"/>
  <c r="Q18" i="15"/>
  <c r="K18" i="15" s="1"/>
  <c r="P18" i="15"/>
  <c r="O18" i="15"/>
  <c r="N18" i="15"/>
  <c r="Q17" i="15"/>
  <c r="K17" i="15" s="1"/>
  <c r="P17" i="15"/>
  <c r="O17" i="15"/>
  <c r="N17" i="15"/>
  <c r="Q16" i="15"/>
  <c r="K16" i="15" s="1"/>
  <c r="P16" i="15"/>
  <c r="O16" i="15"/>
  <c r="N16" i="15"/>
  <c r="Q15" i="15"/>
  <c r="K15" i="15" s="1"/>
  <c r="P15" i="15"/>
  <c r="O15" i="15"/>
  <c r="N15" i="15"/>
  <c r="R15" i="15"/>
  <c r="A15" i="15" s="1"/>
  <c r="S15" i="15" s="1"/>
  <c r="Q14" i="15"/>
  <c r="K14" i="15" s="1"/>
  <c r="P14" i="15"/>
  <c r="O14" i="15"/>
  <c r="N14" i="15"/>
  <c r="Q13" i="15"/>
  <c r="K13" i="15" s="1"/>
  <c r="P13" i="15"/>
  <c r="O13" i="15"/>
  <c r="N13" i="15"/>
  <c r="Q12" i="15"/>
  <c r="K12" i="15" s="1"/>
  <c r="P12" i="15"/>
  <c r="O12" i="15"/>
  <c r="N12" i="15"/>
  <c r="Q11" i="15"/>
  <c r="K11" i="15" s="1"/>
  <c r="P11" i="15"/>
  <c r="O11" i="15"/>
  <c r="N11" i="15"/>
  <c r="Q10" i="15"/>
  <c r="K10" i="15" s="1"/>
  <c r="P10" i="15"/>
  <c r="O10" i="15"/>
  <c r="N10" i="15"/>
  <c r="Q9" i="15"/>
  <c r="K9" i="15" s="1"/>
  <c r="P9" i="15"/>
  <c r="O9" i="15"/>
  <c r="N9" i="15"/>
  <c r="Q8" i="15"/>
  <c r="K8" i="15" s="1"/>
  <c r="P8" i="15"/>
  <c r="O8" i="15"/>
  <c r="N8" i="15"/>
  <c r="Q7" i="15"/>
  <c r="K7" i="15" s="1"/>
  <c r="P7" i="15"/>
  <c r="O7" i="15"/>
  <c r="N7" i="15"/>
  <c r="R7" i="15"/>
  <c r="A7" i="15" s="1"/>
  <c r="S7" i="15" s="1"/>
  <c r="Q6" i="15"/>
  <c r="K6" i="15" s="1"/>
  <c r="P6" i="15"/>
  <c r="O6" i="15"/>
  <c r="N6" i="15"/>
  <c r="L3" i="15"/>
  <c r="D3" i="15"/>
  <c r="E34" i="4"/>
  <c r="B34" i="4"/>
  <c r="M37" i="14"/>
  <c r="H17" i="4" s="1"/>
  <c r="E17" i="4"/>
  <c r="B29" i="17" s="1"/>
  <c r="B17" i="4"/>
  <c r="R36" i="14"/>
  <c r="Q36" i="14"/>
  <c r="K36" i="14" s="1"/>
  <c r="P36" i="14"/>
  <c r="O36" i="14"/>
  <c r="N36" i="14"/>
  <c r="D36" i="14"/>
  <c r="Q35" i="14"/>
  <c r="K35" i="14" s="1"/>
  <c r="P35" i="14"/>
  <c r="O35" i="14"/>
  <c r="N35" i="14"/>
  <c r="Q34" i="14"/>
  <c r="K34" i="14" s="1"/>
  <c r="P34" i="14"/>
  <c r="O34" i="14"/>
  <c r="N34" i="14"/>
  <c r="Q33" i="14"/>
  <c r="K33" i="14" s="1"/>
  <c r="P33" i="14"/>
  <c r="O33" i="14"/>
  <c r="N33" i="14"/>
  <c r="Q32" i="14"/>
  <c r="K32" i="14" s="1"/>
  <c r="P32" i="14"/>
  <c r="O32" i="14"/>
  <c r="N32" i="14"/>
  <c r="R32" i="14"/>
  <c r="A32" i="14" s="1"/>
  <c r="S32" i="14" s="1"/>
  <c r="Q31" i="14"/>
  <c r="K31" i="14" s="1"/>
  <c r="P31" i="14"/>
  <c r="O31" i="14"/>
  <c r="N31" i="14"/>
  <c r="Q30" i="14"/>
  <c r="K30" i="14" s="1"/>
  <c r="P30" i="14"/>
  <c r="O30" i="14"/>
  <c r="N30" i="14"/>
  <c r="Q29" i="14"/>
  <c r="K29" i="14" s="1"/>
  <c r="P29" i="14"/>
  <c r="O29" i="14"/>
  <c r="N29" i="14"/>
  <c r="Q28" i="14"/>
  <c r="K28" i="14" s="1"/>
  <c r="P28" i="14"/>
  <c r="O28" i="14"/>
  <c r="N28" i="14"/>
  <c r="Q27" i="14"/>
  <c r="K27" i="14" s="1"/>
  <c r="P27" i="14"/>
  <c r="O27" i="14"/>
  <c r="N27" i="14"/>
  <c r="Q26" i="14"/>
  <c r="K26" i="14" s="1"/>
  <c r="P26" i="14"/>
  <c r="O26" i="14"/>
  <c r="N26" i="14"/>
  <c r="Q25" i="14"/>
  <c r="K25" i="14" s="1"/>
  <c r="P25" i="14"/>
  <c r="O25" i="14"/>
  <c r="N25" i="14"/>
  <c r="Q24" i="14"/>
  <c r="K24" i="14" s="1"/>
  <c r="P24" i="14"/>
  <c r="O24" i="14"/>
  <c r="N24" i="14"/>
  <c r="Q23" i="14"/>
  <c r="K23" i="14" s="1"/>
  <c r="P23" i="14"/>
  <c r="O23" i="14"/>
  <c r="N23" i="14"/>
  <c r="Q22" i="14"/>
  <c r="K22" i="14" s="1"/>
  <c r="P22" i="14"/>
  <c r="O22" i="14"/>
  <c r="N22" i="14"/>
  <c r="Q21" i="14"/>
  <c r="K21" i="14" s="1"/>
  <c r="P21" i="14"/>
  <c r="O21" i="14"/>
  <c r="N21" i="14"/>
  <c r="Q20" i="14"/>
  <c r="K20" i="14" s="1"/>
  <c r="P20" i="14"/>
  <c r="O20" i="14"/>
  <c r="N20" i="14"/>
  <c r="Q19" i="14"/>
  <c r="K19" i="14" s="1"/>
  <c r="P19" i="14"/>
  <c r="O19" i="14"/>
  <c r="N19" i="14"/>
  <c r="Q18" i="14"/>
  <c r="K18" i="14" s="1"/>
  <c r="P18" i="14"/>
  <c r="O18" i="14"/>
  <c r="N18" i="14"/>
  <c r="Q17" i="14"/>
  <c r="K17" i="14" s="1"/>
  <c r="P17" i="14"/>
  <c r="O17" i="14"/>
  <c r="N17" i="14"/>
  <c r="Q16" i="14"/>
  <c r="K16" i="14" s="1"/>
  <c r="P16" i="14"/>
  <c r="O16" i="14"/>
  <c r="N16" i="14"/>
  <c r="Q15" i="14"/>
  <c r="K15" i="14" s="1"/>
  <c r="P15" i="14"/>
  <c r="O15" i="14"/>
  <c r="N15" i="14"/>
  <c r="Q14" i="14"/>
  <c r="K14" i="14" s="1"/>
  <c r="P14" i="14"/>
  <c r="O14" i="14"/>
  <c r="N14" i="14"/>
  <c r="Q13" i="14"/>
  <c r="K13" i="14" s="1"/>
  <c r="P13" i="14"/>
  <c r="O13" i="14"/>
  <c r="N13" i="14"/>
  <c r="R13" i="14"/>
  <c r="A13" i="14" s="1"/>
  <c r="S13" i="14" s="1"/>
  <c r="Q12" i="14"/>
  <c r="K12" i="14" s="1"/>
  <c r="P12" i="14"/>
  <c r="O12" i="14"/>
  <c r="N12" i="14"/>
  <c r="Q11" i="14"/>
  <c r="K11" i="14" s="1"/>
  <c r="P11" i="14"/>
  <c r="O11" i="14"/>
  <c r="N11" i="14"/>
  <c r="Q10" i="14"/>
  <c r="K10" i="14" s="1"/>
  <c r="P10" i="14"/>
  <c r="O10" i="14"/>
  <c r="N10" i="14"/>
  <c r="Q9" i="14"/>
  <c r="K9" i="14" s="1"/>
  <c r="P9" i="14"/>
  <c r="O9" i="14"/>
  <c r="N9" i="14"/>
  <c r="Q8" i="14"/>
  <c r="K8" i="14" s="1"/>
  <c r="P8" i="14"/>
  <c r="O8" i="14"/>
  <c r="N8" i="14"/>
  <c r="R8" i="14"/>
  <c r="A8" i="14" s="1"/>
  <c r="S8" i="14" s="1"/>
  <c r="Q7" i="14"/>
  <c r="K7" i="14" s="1"/>
  <c r="P7" i="14"/>
  <c r="O7" i="14"/>
  <c r="N7" i="14"/>
  <c r="Q6" i="14"/>
  <c r="K6" i="14" s="1"/>
  <c r="P6" i="14"/>
  <c r="O6" i="14"/>
  <c r="N6" i="14"/>
  <c r="L3" i="14"/>
  <c r="D3" i="14"/>
  <c r="E33" i="4"/>
  <c r="B33" i="4"/>
  <c r="M37" i="13"/>
  <c r="H16" i="4" s="1"/>
  <c r="E16" i="4"/>
  <c r="B28" i="17" s="1"/>
  <c r="B16" i="4"/>
  <c r="Q36" i="13"/>
  <c r="K36" i="13" s="1"/>
  <c r="P36" i="13"/>
  <c r="O36" i="13"/>
  <c r="N36" i="13"/>
  <c r="Q35" i="13"/>
  <c r="K35" i="13" s="1"/>
  <c r="P35" i="13"/>
  <c r="O35" i="13"/>
  <c r="N35" i="13"/>
  <c r="Q34" i="13"/>
  <c r="K34" i="13" s="1"/>
  <c r="P34" i="13"/>
  <c r="O34" i="13"/>
  <c r="N34" i="13"/>
  <c r="Q33" i="13"/>
  <c r="K33" i="13" s="1"/>
  <c r="P33" i="13"/>
  <c r="O33" i="13"/>
  <c r="N33" i="13"/>
  <c r="Q32" i="13"/>
  <c r="K32" i="13" s="1"/>
  <c r="P32" i="13"/>
  <c r="O32" i="13"/>
  <c r="N32" i="13"/>
  <c r="Q31" i="13"/>
  <c r="K31" i="13" s="1"/>
  <c r="P31" i="13"/>
  <c r="O31" i="13"/>
  <c r="N31" i="13"/>
  <c r="Q30" i="13"/>
  <c r="K30" i="13" s="1"/>
  <c r="P30" i="13"/>
  <c r="O30" i="13"/>
  <c r="N30" i="13"/>
  <c r="Q29" i="13"/>
  <c r="K29" i="13" s="1"/>
  <c r="P29" i="13"/>
  <c r="O29" i="13"/>
  <c r="N29" i="13"/>
  <c r="Q28" i="13"/>
  <c r="K28" i="13" s="1"/>
  <c r="P28" i="13"/>
  <c r="O28" i="13"/>
  <c r="N28" i="13"/>
  <c r="Q27" i="13"/>
  <c r="K27" i="13" s="1"/>
  <c r="P27" i="13"/>
  <c r="O27" i="13"/>
  <c r="N27" i="13"/>
  <c r="Q26" i="13"/>
  <c r="K26" i="13" s="1"/>
  <c r="P26" i="13"/>
  <c r="O26" i="13"/>
  <c r="N26" i="13"/>
  <c r="Q25" i="13"/>
  <c r="K25" i="13" s="1"/>
  <c r="P25" i="13"/>
  <c r="O25" i="13"/>
  <c r="N25" i="13"/>
  <c r="R25" i="13"/>
  <c r="A25" i="13" s="1"/>
  <c r="S25" i="13" s="1"/>
  <c r="Q24" i="13"/>
  <c r="K24" i="13" s="1"/>
  <c r="P24" i="13"/>
  <c r="O24" i="13"/>
  <c r="N24" i="13"/>
  <c r="Q23" i="13"/>
  <c r="K23" i="13" s="1"/>
  <c r="P23" i="13"/>
  <c r="O23" i="13"/>
  <c r="N23" i="13"/>
  <c r="Q22" i="13"/>
  <c r="K22" i="13" s="1"/>
  <c r="P22" i="13"/>
  <c r="O22" i="13"/>
  <c r="N22" i="13"/>
  <c r="Q21" i="13"/>
  <c r="K21" i="13" s="1"/>
  <c r="P21" i="13"/>
  <c r="O21" i="13"/>
  <c r="N21" i="13"/>
  <c r="Q20" i="13"/>
  <c r="K20" i="13" s="1"/>
  <c r="P20" i="13"/>
  <c r="O20" i="13"/>
  <c r="N20" i="13"/>
  <c r="Q19" i="13"/>
  <c r="K19" i="13" s="1"/>
  <c r="P19" i="13"/>
  <c r="O19" i="13"/>
  <c r="N19" i="13"/>
  <c r="Q18" i="13"/>
  <c r="K18" i="13" s="1"/>
  <c r="P18" i="13"/>
  <c r="O18" i="13"/>
  <c r="N18" i="13"/>
  <c r="Q17" i="13"/>
  <c r="K17" i="13" s="1"/>
  <c r="P17" i="13"/>
  <c r="O17" i="13"/>
  <c r="N17" i="13"/>
  <c r="R17" i="13"/>
  <c r="A17" i="13" s="1"/>
  <c r="S17" i="13" s="1"/>
  <c r="Q16" i="13"/>
  <c r="K16" i="13" s="1"/>
  <c r="P16" i="13"/>
  <c r="O16" i="13"/>
  <c r="N16" i="13"/>
  <c r="Q15" i="13"/>
  <c r="K15" i="13" s="1"/>
  <c r="P15" i="13"/>
  <c r="O15" i="13"/>
  <c r="N15" i="13"/>
  <c r="Q14" i="13"/>
  <c r="K14" i="13" s="1"/>
  <c r="P14" i="13"/>
  <c r="O14" i="13"/>
  <c r="N14" i="13"/>
  <c r="Q13" i="13"/>
  <c r="K13" i="13" s="1"/>
  <c r="P13" i="13"/>
  <c r="O13" i="13"/>
  <c r="N13" i="13"/>
  <c r="Q12" i="13"/>
  <c r="K12" i="13" s="1"/>
  <c r="P12" i="13"/>
  <c r="O12" i="13"/>
  <c r="N12" i="13"/>
  <c r="Q11" i="13"/>
  <c r="K11" i="13" s="1"/>
  <c r="P11" i="13"/>
  <c r="O11" i="13"/>
  <c r="N11" i="13"/>
  <c r="Q10" i="13"/>
  <c r="K10" i="13" s="1"/>
  <c r="P10" i="13"/>
  <c r="O10" i="13"/>
  <c r="N10" i="13"/>
  <c r="Q9" i="13"/>
  <c r="K9" i="13" s="1"/>
  <c r="P9" i="13"/>
  <c r="O9" i="13"/>
  <c r="N9" i="13"/>
  <c r="R9" i="13"/>
  <c r="A9" i="13" s="1"/>
  <c r="S9" i="13" s="1"/>
  <c r="Q8" i="13"/>
  <c r="K8" i="13" s="1"/>
  <c r="P8" i="13"/>
  <c r="O8" i="13"/>
  <c r="N8" i="13"/>
  <c r="Q7" i="13"/>
  <c r="K7" i="13" s="1"/>
  <c r="P7" i="13"/>
  <c r="O7" i="13"/>
  <c r="N7" i="13"/>
  <c r="Q6" i="13"/>
  <c r="K6" i="13" s="1"/>
  <c r="P6" i="13"/>
  <c r="O6" i="13"/>
  <c r="N6" i="13"/>
  <c r="R6" i="13"/>
  <c r="A6" i="13" s="1"/>
  <c r="S6" i="13" s="1"/>
  <c r="L3" i="13"/>
  <c r="D3" i="13"/>
  <c r="E32" i="4"/>
  <c r="B32" i="4"/>
  <c r="M37" i="12"/>
  <c r="H15" i="4" s="1"/>
  <c r="E15" i="4"/>
  <c r="B27" i="17" s="1"/>
  <c r="B15" i="4"/>
  <c r="R36" i="12"/>
  <c r="Q36" i="12"/>
  <c r="K36" i="12" s="1"/>
  <c r="P36" i="12"/>
  <c r="O36" i="12"/>
  <c r="N36" i="12"/>
  <c r="D36" i="12"/>
  <c r="R35" i="12"/>
  <c r="A35" i="12" s="1"/>
  <c r="S35" i="12" s="1"/>
  <c r="Q35" i="12"/>
  <c r="K35" i="12" s="1"/>
  <c r="P35" i="12"/>
  <c r="O35" i="12"/>
  <c r="N35" i="12"/>
  <c r="Q34" i="12"/>
  <c r="K34" i="12" s="1"/>
  <c r="P34" i="12"/>
  <c r="O34" i="12"/>
  <c r="N34" i="12"/>
  <c r="Q33" i="12"/>
  <c r="K33" i="12" s="1"/>
  <c r="P33" i="12"/>
  <c r="O33" i="12"/>
  <c r="N33" i="12"/>
  <c r="Q32" i="12"/>
  <c r="K32" i="12" s="1"/>
  <c r="P32" i="12"/>
  <c r="O32" i="12"/>
  <c r="N32" i="12"/>
  <c r="Q31" i="12"/>
  <c r="K31" i="12" s="1"/>
  <c r="P31" i="12"/>
  <c r="O31" i="12"/>
  <c r="N31" i="12"/>
  <c r="Q30" i="12"/>
  <c r="K30" i="12" s="1"/>
  <c r="P30" i="12"/>
  <c r="O30" i="12"/>
  <c r="N30" i="12"/>
  <c r="Q29" i="12"/>
  <c r="K29" i="12" s="1"/>
  <c r="P29" i="12"/>
  <c r="O29" i="12"/>
  <c r="N29" i="12"/>
  <c r="Q28" i="12"/>
  <c r="K28" i="12" s="1"/>
  <c r="P28" i="12"/>
  <c r="O28" i="12"/>
  <c r="N28" i="12"/>
  <c r="Q27" i="12"/>
  <c r="K27" i="12" s="1"/>
  <c r="P27" i="12"/>
  <c r="O27" i="12"/>
  <c r="N27" i="12"/>
  <c r="R27" i="12"/>
  <c r="A27" i="12" s="1"/>
  <c r="S27" i="12" s="1"/>
  <c r="Q26" i="12"/>
  <c r="K26" i="12" s="1"/>
  <c r="P26" i="12"/>
  <c r="O26" i="12"/>
  <c r="N26" i="12"/>
  <c r="Q25" i="12"/>
  <c r="K25" i="12" s="1"/>
  <c r="P25" i="12"/>
  <c r="O25" i="12"/>
  <c r="N25" i="12"/>
  <c r="Q24" i="12"/>
  <c r="K24" i="12" s="1"/>
  <c r="P24" i="12"/>
  <c r="O24" i="12"/>
  <c r="N24" i="12"/>
  <c r="Q23" i="12"/>
  <c r="K23" i="12" s="1"/>
  <c r="P23" i="12"/>
  <c r="O23" i="12"/>
  <c r="N23" i="12"/>
  <c r="Q22" i="12"/>
  <c r="K22" i="12" s="1"/>
  <c r="P22" i="12"/>
  <c r="O22" i="12"/>
  <c r="N22" i="12"/>
  <c r="Q21" i="12"/>
  <c r="K21" i="12" s="1"/>
  <c r="P21" i="12"/>
  <c r="O21" i="12"/>
  <c r="N21" i="12"/>
  <c r="Q20" i="12"/>
  <c r="K20" i="12" s="1"/>
  <c r="P20" i="12"/>
  <c r="O20" i="12"/>
  <c r="N20" i="12"/>
  <c r="Q19" i="12"/>
  <c r="K19" i="12" s="1"/>
  <c r="P19" i="12"/>
  <c r="O19" i="12"/>
  <c r="N19" i="12"/>
  <c r="R19" i="12"/>
  <c r="A19" i="12" s="1"/>
  <c r="S19" i="12" s="1"/>
  <c r="Q18" i="12"/>
  <c r="K18" i="12" s="1"/>
  <c r="P18" i="12"/>
  <c r="O18" i="12"/>
  <c r="N18" i="12"/>
  <c r="Q17" i="12"/>
  <c r="K17" i="12" s="1"/>
  <c r="P17" i="12"/>
  <c r="O17" i="12"/>
  <c r="N17" i="12"/>
  <c r="Q16" i="12"/>
  <c r="K16" i="12" s="1"/>
  <c r="P16" i="12"/>
  <c r="O16" i="12"/>
  <c r="N16" i="12"/>
  <c r="Q15" i="12"/>
  <c r="K15" i="12" s="1"/>
  <c r="P15" i="12"/>
  <c r="O15" i="12"/>
  <c r="N15" i="12"/>
  <c r="Q14" i="12"/>
  <c r="K14" i="12" s="1"/>
  <c r="P14" i="12"/>
  <c r="O14" i="12"/>
  <c r="N14" i="12"/>
  <c r="Q13" i="12"/>
  <c r="K13" i="12" s="1"/>
  <c r="P13" i="12"/>
  <c r="O13" i="12"/>
  <c r="N13" i="12"/>
  <c r="Q12" i="12"/>
  <c r="K12" i="12" s="1"/>
  <c r="P12" i="12"/>
  <c r="O12" i="12"/>
  <c r="N12" i="12"/>
  <c r="Q11" i="12"/>
  <c r="K11" i="12" s="1"/>
  <c r="P11" i="12"/>
  <c r="O11" i="12"/>
  <c r="N11" i="12"/>
  <c r="R11" i="12"/>
  <c r="A11" i="12" s="1"/>
  <c r="S11" i="12" s="1"/>
  <c r="Q10" i="12"/>
  <c r="K10" i="12" s="1"/>
  <c r="P10" i="12"/>
  <c r="O10" i="12"/>
  <c r="N10" i="12"/>
  <c r="Q9" i="12"/>
  <c r="K9" i="12" s="1"/>
  <c r="P9" i="12"/>
  <c r="O9" i="12"/>
  <c r="N9" i="12"/>
  <c r="Q8" i="12"/>
  <c r="K8" i="12" s="1"/>
  <c r="P8" i="12"/>
  <c r="O8" i="12"/>
  <c r="N8" i="12"/>
  <c r="Q7" i="12"/>
  <c r="K7" i="12" s="1"/>
  <c r="P7" i="12"/>
  <c r="O7" i="12"/>
  <c r="N7" i="12"/>
  <c r="Q6" i="12"/>
  <c r="K6" i="12" s="1"/>
  <c r="P6" i="12"/>
  <c r="O6" i="12"/>
  <c r="N6" i="12"/>
  <c r="L3" i="12"/>
  <c r="D3" i="12"/>
  <c r="E31" i="4"/>
  <c r="B31" i="4"/>
  <c r="M37" i="11"/>
  <c r="H14" i="4" s="1"/>
  <c r="E14" i="4"/>
  <c r="B26" i="17" s="1"/>
  <c r="B14" i="4"/>
  <c r="Q36" i="11"/>
  <c r="K36" i="11" s="1"/>
  <c r="P36" i="11"/>
  <c r="O36" i="11"/>
  <c r="N36" i="11"/>
  <c r="Q35" i="11"/>
  <c r="K35" i="11" s="1"/>
  <c r="P35" i="11"/>
  <c r="O35" i="11"/>
  <c r="N35" i="11"/>
  <c r="Q34" i="11"/>
  <c r="K34" i="11" s="1"/>
  <c r="P34" i="11"/>
  <c r="O34" i="11"/>
  <c r="N34" i="11"/>
  <c r="Q33" i="11"/>
  <c r="K33" i="11" s="1"/>
  <c r="P33" i="11"/>
  <c r="O33" i="11"/>
  <c r="N33" i="11"/>
  <c r="Q32" i="11"/>
  <c r="K32" i="11" s="1"/>
  <c r="P32" i="11"/>
  <c r="O32" i="11"/>
  <c r="N32" i="11"/>
  <c r="Q31" i="11"/>
  <c r="K31" i="11" s="1"/>
  <c r="P31" i="11"/>
  <c r="O31" i="11"/>
  <c r="N31" i="11"/>
  <c r="Q30" i="11"/>
  <c r="K30" i="11" s="1"/>
  <c r="P30" i="11"/>
  <c r="O30" i="11"/>
  <c r="N30" i="11"/>
  <c r="R30" i="11"/>
  <c r="A30" i="11" s="1"/>
  <c r="S30" i="11" s="1"/>
  <c r="Q29" i="11"/>
  <c r="K29" i="11" s="1"/>
  <c r="P29" i="11"/>
  <c r="O29" i="11"/>
  <c r="N29" i="11"/>
  <c r="Q28" i="11"/>
  <c r="K28" i="11" s="1"/>
  <c r="P28" i="11"/>
  <c r="O28" i="11"/>
  <c r="N28" i="11"/>
  <c r="R28" i="11"/>
  <c r="A28" i="11" s="1"/>
  <c r="S28" i="11" s="1"/>
  <c r="Q27" i="11"/>
  <c r="K27" i="11" s="1"/>
  <c r="P27" i="11"/>
  <c r="O27" i="11"/>
  <c r="N27" i="11"/>
  <c r="Q26" i="11"/>
  <c r="K26" i="11" s="1"/>
  <c r="P26" i="11"/>
  <c r="O26" i="11"/>
  <c r="N26" i="11"/>
  <c r="Q25" i="11"/>
  <c r="K25" i="11" s="1"/>
  <c r="P25" i="11"/>
  <c r="O25" i="11"/>
  <c r="N25" i="11"/>
  <c r="Q24" i="11"/>
  <c r="K24" i="11" s="1"/>
  <c r="P24" i="11"/>
  <c r="O24" i="11"/>
  <c r="N24" i="11"/>
  <c r="Q23" i="11"/>
  <c r="K23" i="11" s="1"/>
  <c r="P23" i="11"/>
  <c r="O23" i="11"/>
  <c r="N23" i="11"/>
  <c r="Q22" i="11"/>
  <c r="K22" i="11" s="1"/>
  <c r="P22" i="11"/>
  <c r="O22" i="11"/>
  <c r="N22" i="11"/>
  <c r="Q21" i="11"/>
  <c r="K21" i="11" s="1"/>
  <c r="P21" i="11"/>
  <c r="O21" i="11"/>
  <c r="N21" i="11"/>
  <c r="Q20" i="11"/>
  <c r="K20" i="11" s="1"/>
  <c r="P20" i="11"/>
  <c r="O20" i="11"/>
  <c r="N20" i="11"/>
  <c r="Q19" i="11"/>
  <c r="K19" i="11" s="1"/>
  <c r="P19" i="11"/>
  <c r="O19" i="11"/>
  <c r="N19" i="11"/>
  <c r="Q18" i="11"/>
  <c r="K18" i="11" s="1"/>
  <c r="P18" i="11"/>
  <c r="O18" i="11"/>
  <c r="N18" i="11"/>
  <c r="Q17" i="11"/>
  <c r="K17" i="11" s="1"/>
  <c r="P17" i="11"/>
  <c r="O17" i="11"/>
  <c r="N17" i="11"/>
  <c r="Q16" i="11"/>
  <c r="K16" i="11" s="1"/>
  <c r="P16" i="11"/>
  <c r="O16" i="11"/>
  <c r="N16" i="11"/>
  <c r="Q15" i="11"/>
  <c r="K15" i="11" s="1"/>
  <c r="P15" i="11"/>
  <c r="O15" i="11"/>
  <c r="N15" i="11"/>
  <c r="Q14" i="11"/>
  <c r="K14" i="11" s="1"/>
  <c r="P14" i="11"/>
  <c r="O14" i="11"/>
  <c r="N14" i="11"/>
  <c r="Q13" i="11"/>
  <c r="K13" i="11" s="1"/>
  <c r="P13" i="11"/>
  <c r="O13" i="11"/>
  <c r="N13" i="11"/>
  <c r="R13" i="11"/>
  <c r="A13" i="11" s="1"/>
  <c r="S13" i="11" s="1"/>
  <c r="Q12" i="11"/>
  <c r="K12" i="11" s="1"/>
  <c r="P12" i="11"/>
  <c r="O12" i="11"/>
  <c r="N12" i="11"/>
  <c r="Q11" i="11"/>
  <c r="K11" i="11" s="1"/>
  <c r="P11" i="11"/>
  <c r="O11" i="11"/>
  <c r="N11" i="11"/>
  <c r="Q10" i="11"/>
  <c r="K10" i="11" s="1"/>
  <c r="P10" i="11"/>
  <c r="O10" i="11"/>
  <c r="N10" i="11"/>
  <c r="Q9" i="11"/>
  <c r="K9" i="11" s="1"/>
  <c r="P9" i="11"/>
  <c r="O9" i="11"/>
  <c r="N9" i="11"/>
  <c r="Q8" i="11"/>
  <c r="K8" i="11" s="1"/>
  <c r="P8" i="11"/>
  <c r="O8" i="11"/>
  <c r="N8" i="11"/>
  <c r="Q7" i="11"/>
  <c r="K7" i="11" s="1"/>
  <c r="P7" i="11"/>
  <c r="O7" i="11"/>
  <c r="N7" i="11"/>
  <c r="Q6" i="11"/>
  <c r="K6" i="11" s="1"/>
  <c r="P6" i="11"/>
  <c r="O6" i="11"/>
  <c r="N6" i="11"/>
  <c r="L3" i="11"/>
  <c r="D3" i="11"/>
  <c r="E30" i="4"/>
  <c r="B30" i="4"/>
  <c r="M37" i="10"/>
  <c r="H13" i="4" s="1"/>
  <c r="E13" i="4"/>
  <c r="B25" i="17" s="1"/>
  <c r="B13" i="4"/>
  <c r="Q36" i="10"/>
  <c r="K36" i="10" s="1"/>
  <c r="P36" i="10"/>
  <c r="O36" i="10"/>
  <c r="N36" i="10"/>
  <c r="Q35" i="10"/>
  <c r="K35" i="10" s="1"/>
  <c r="P35" i="10"/>
  <c r="O35" i="10"/>
  <c r="N35" i="10"/>
  <c r="Q34" i="10"/>
  <c r="K34" i="10" s="1"/>
  <c r="P34" i="10"/>
  <c r="O34" i="10"/>
  <c r="N34" i="10"/>
  <c r="Q33" i="10"/>
  <c r="K33" i="10" s="1"/>
  <c r="P33" i="10"/>
  <c r="O33" i="10"/>
  <c r="N33" i="10"/>
  <c r="Q32" i="10"/>
  <c r="K32" i="10" s="1"/>
  <c r="P32" i="10"/>
  <c r="O32" i="10"/>
  <c r="N32" i="10"/>
  <c r="Q31" i="10"/>
  <c r="K31" i="10" s="1"/>
  <c r="P31" i="10"/>
  <c r="O31" i="10"/>
  <c r="N31" i="10"/>
  <c r="Q30" i="10"/>
  <c r="K30" i="10" s="1"/>
  <c r="P30" i="10"/>
  <c r="O30" i="10"/>
  <c r="N30" i="10"/>
  <c r="R30" i="10"/>
  <c r="A30" i="10" s="1"/>
  <c r="S30" i="10" s="1"/>
  <c r="Q29" i="10"/>
  <c r="K29" i="10" s="1"/>
  <c r="P29" i="10"/>
  <c r="O29" i="10"/>
  <c r="N29" i="10"/>
  <c r="Q28" i="10"/>
  <c r="K28" i="10" s="1"/>
  <c r="P28" i="10"/>
  <c r="O28" i="10"/>
  <c r="N28" i="10"/>
  <c r="Q27" i="10"/>
  <c r="K27" i="10" s="1"/>
  <c r="P27" i="10"/>
  <c r="O27" i="10"/>
  <c r="N27" i="10"/>
  <c r="Q26" i="10"/>
  <c r="K26" i="10" s="1"/>
  <c r="P26" i="10"/>
  <c r="O26" i="10"/>
  <c r="N26" i="10"/>
  <c r="Q25" i="10"/>
  <c r="K25" i="10" s="1"/>
  <c r="P25" i="10"/>
  <c r="O25" i="10"/>
  <c r="N25" i="10"/>
  <c r="Q24" i="10"/>
  <c r="K24" i="10" s="1"/>
  <c r="P24" i="10"/>
  <c r="O24" i="10"/>
  <c r="N24" i="10"/>
  <c r="Q23" i="10"/>
  <c r="K23" i="10" s="1"/>
  <c r="P23" i="10"/>
  <c r="O23" i="10"/>
  <c r="N23" i="10"/>
  <c r="Q22" i="10"/>
  <c r="K22" i="10" s="1"/>
  <c r="P22" i="10"/>
  <c r="O22" i="10"/>
  <c r="N22" i="10"/>
  <c r="Q21" i="10"/>
  <c r="K21" i="10" s="1"/>
  <c r="P21" i="10"/>
  <c r="O21" i="10"/>
  <c r="N21" i="10"/>
  <c r="Q20" i="10"/>
  <c r="K20" i="10" s="1"/>
  <c r="P20" i="10"/>
  <c r="O20" i="10"/>
  <c r="N20" i="10"/>
  <c r="Q19" i="10"/>
  <c r="K19" i="10" s="1"/>
  <c r="P19" i="10"/>
  <c r="O19" i="10"/>
  <c r="N19" i="10"/>
  <c r="Q18" i="10"/>
  <c r="K18" i="10" s="1"/>
  <c r="P18" i="10"/>
  <c r="O18" i="10"/>
  <c r="N18" i="10"/>
  <c r="Q17" i="10"/>
  <c r="K17" i="10" s="1"/>
  <c r="P17" i="10"/>
  <c r="O17" i="10"/>
  <c r="N17" i="10"/>
  <c r="Q16" i="10"/>
  <c r="K16" i="10" s="1"/>
  <c r="P16" i="10"/>
  <c r="O16" i="10"/>
  <c r="N16" i="10"/>
  <c r="Q15" i="10"/>
  <c r="K15" i="10" s="1"/>
  <c r="P15" i="10"/>
  <c r="O15" i="10"/>
  <c r="N15" i="10"/>
  <c r="Q14" i="10"/>
  <c r="K14" i="10" s="1"/>
  <c r="P14" i="10"/>
  <c r="O14" i="10"/>
  <c r="N14" i="10"/>
  <c r="Q13" i="10"/>
  <c r="K13" i="10" s="1"/>
  <c r="P13" i="10"/>
  <c r="O13" i="10"/>
  <c r="N13" i="10"/>
  <c r="Q12" i="10"/>
  <c r="K12" i="10" s="1"/>
  <c r="P12" i="10"/>
  <c r="O12" i="10"/>
  <c r="N12" i="10"/>
  <c r="Q11" i="10"/>
  <c r="K11" i="10" s="1"/>
  <c r="P11" i="10"/>
  <c r="O11" i="10"/>
  <c r="N11" i="10"/>
  <c r="Q10" i="10"/>
  <c r="K10" i="10" s="1"/>
  <c r="P10" i="10"/>
  <c r="O10" i="10"/>
  <c r="N10" i="10"/>
  <c r="Q9" i="10"/>
  <c r="K9" i="10" s="1"/>
  <c r="P9" i="10"/>
  <c r="O9" i="10"/>
  <c r="N9" i="10"/>
  <c r="Q8" i="10"/>
  <c r="K8" i="10" s="1"/>
  <c r="P8" i="10"/>
  <c r="O8" i="10"/>
  <c r="N8" i="10"/>
  <c r="Q7" i="10"/>
  <c r="K7" i="10" s="1"/>
  <c r="P7" i="10"/>
  <c r="O7" i="10"/>
  <c r="N7" i="10"/>
  <c r="Q6" i="10"/>
  <c r="K6" i="10" s="1"/>
  <c r="P6" i="10"/>
  <c r="O6" i="10"/>
  <c r="N6" i="10"/>
  <c r="L3" i="10"/>
  <c r="D3" i="10"/>
  <c r="E29" i="4"/>
  <c r="B29" i="4"/>
  <c r="M37" i="9"/>
  <c r="H12" i="4" s="1"/>
  <c r="E12" i="4"/>
  <c r="B24" i="17" s="1"/>
  <c r="B12" i="4"/>
  <c r="R36" i="9"/>
  <c r="Q36" i="9"/>
  <c r="K36" i="9" s="1"/>
  <c r="P36" i="9"/>
  <c r="O36" i="9"/>
  <c r="N36" i="9"/>
  <c r="D36" i="9"/>
  <c r="Q35" i="9"/>
  <c r="K35" i="9" s="1"/>
  <c r="P35" i="9"/>
  <c r="O35" i="9"/>
  <c r="N35" i="9"/>
  <c r="Q34" i="9"/>
  <c r="K34" i="9" s="1"/>
  <c r="P34" i="9"/>
  <c r="O34" i="9"/>
  <c r="N34" i="9"/>
  <c r="Q33" i="9"/>
  <c r="K33" i="9" s="1"/>
  <c r="P33" i="9"/>
  <c r="O33" i="9"/>
  <c r="N33" i="9"/>
  <c r="Q32" i="9"/>
  <c r="K32" i="9" s="1"/>
  <c r="P32" i="9"/>
  <c r="O32" i="9"/>
  <c r="N32" i="9"/>
  <c r="Q31" i="9"/>
  <c r="K31" i="9" s="1"/>
  <c r="P31" i="9"/>
  <c r="O31" i="9"/>
  <c r="N31" i="9"/>
  <c r="R31" i="9"/>
  <c r="A31" i="9" s="1"/>
  <c r="S31" i="9" s="1"/>
  <c r="Q30" i="9"/>
  <c r="K30" i="9" s="1"/>
  <c r="P30" i="9"/>
  <c r="O30" i="9"/>
  <c r="N30" i="9"/>
  <c r="Q29" i="9"/>
  <c r="K29" i="9" s="1"/>
  <c r="P29" i="9"/>
  <c r="O29" i="9"/>
  <c r="N29" i="9"/>
  <c r="Q28" i="9"/>
  <c r="K28" i="9" s="1"/>
  <c r="P28" i="9"/>
  <c r="O28" i="9"/>
  <c r="N28" i="9"/>
  <c r="Q27" i="9"/>
  <c r="K27" i="9" s="1"/>
  <c r="P27" i="9"/>
  <c r="O27" i="9"/>
  <c r="N27" i="9"/>
  <c r="Q26" i="9"/>
  <c r="K26" i="9" s="1"/>
  <c r="P26" i="9"/>
  <c r="O26" i="9"/>
  <c r="N26" i="9"/>
  <c r="Q25" i="9"/>
  <c r="K25" i="9" s="1"/>
  <c r="P25" i="9"/>
  <c r="O25" i="9"/>
  <c r="N25" i="9"/>
  <c r="Q24" i="9"/>
  <c r="K24" i="9" s="1"/>
  <c r="P24" i="9"/>
  <c r="O24" i="9"/>
  <c r="N24" i="9"/>
  <c r="Q23" i="9"/>
  <c r="K23" i="9" s="1"/>
  <c r="P23" i="9"/>
  <c r="O23" i="9"/>
  <c r="N23" i="9"/>
  <c r="Q22" i="9"/>
  <c r="K22" i="9" s="1"/>
  <c r="P22" i="9"/>
  <c r="O22" i="9"/>
  <c r="N22" i="9"/>
  <c r="Q21" i="9"/>
  <c r="K21" i="9" s="1"/>
  <c r="P21" i="9"/>
  <c r="O21" i="9"/>
  <c r="N21" i="9"/>
  <c r="Q20" i="9"/>
  <c r="K20" i="9" s="1"/>
  <c r="P20" i="9"/>
  <c r="O20" i="9"/>
  <c r="N20" i="9"/>
  <c r="Q19" i="9"/>
  <c r="K19" i="9" s="1"/>
  <c r="P19" i="9"/>
  <c r="O19" i="9"/>
  <c r="N19" i="9"/>
  <c r="Q18" i="9"/>
  <c r="K18" i="9" s="1"/>
  <c r="P18" i="9"/>
  <c r="O18" i="9"/>
  <c r="N18" i="9"/>
  <c r="Q17" i="9"/>
  <c r="K17" i="9" s="1"/>
  <c r="P17" i="9"/>
  <c r="O17" i="9"/>
  <c r="N17" i="9"/>
  <c r="Q16" i="9"/>
  <c r="K16" i="9" s="1"/>
  <c r="P16" i="9"/>
  <c r="O16" i="9"/>
  <c r="N16" i="9"/>
  <c r="R16" i="9"/>
  <c r="A16" i="9" s="1"/>
  <c r="S16" i="9" s="1"/>
  <c r="Q15" i="9"/>
  <c r="K15" i="9" s="1"/>
  <c r="P15" i="9"/>
  <c r="O15" i="9"/>
  <c r="N15" i="9"/>
  <c r="R15" i="9"/>
  <c r="A15" i="9" s="1"/>
  <c r="S15" i="9" s="1"/>
  <c r="Q14" i="9"/>
  <c r="K14" i="9" s="1"/>
  <c r="P14" i="9"/>
  <c r="O14" i="9"/>
  <c r="N14" i="9"/>
  <c r="Q13" i="9"/>
  <c r="K13" i="9" s="1"/>
  <c r="P13" i="9"/>
  <c r="O13" i="9"/>
  <c r="N13" i="9"/>
  <c r="Q12" i="9"/>
  <c r="K12" i="9" s="1"/>
  <c r="P12" i="9"/>
  <c r="O12" i="9"/>
  <c r="N12" i="9"/>
  <c r="Q11" i="9"/>
  <c r="K11" i="9" s="1"/>
  <c r="P11" i="9"/>
  <c r="O11" i="9"/>
  <c r="N11" i="9"/>
  <c r="Q10" i="9"/>
  <c r="K10" i="9" s="1"/>
  <c r="P10" i="9"/>
  <c r="O10" i="9"/>
  <c r="N10" i="9"/>
  <c r="Q9" i="9"/>
  <c r="K9" i="9" s="1"/>
  <c r="P9" i="9"/>
  <c r="O9" i="9"/>
  <c r="N9" i="9"/>
  <c r="Q8" i="9"/>
  <c r="K8" i="9" s="1"/>
  <c r="P8" i="9"/>
  <c r="O8" i="9"/>
  <c r="N8" i="9"/>
  <c r="Q7" i="9"/>
  <c r="K7" i="9" s="1"/>
  <c r="P7" i="9"/>
  <c r="O7" i="9"/>
  <c r="N7" i="9"/>
  <c r="Q6" i="9"/>
  <c r="K6" i="9" s="1"/>
  <c r="P6" i="9"/>
  <c r="O6" i="9"/>
  <c r="N6" i="9"/>
  <c r="L3" i="9"/>
  <c r="D3" i="9"/>
  <c r="E28" i="4"/>
  <c r="B28" i="4"/>
  <c r="M37" i="8"/>
  <c r="H11" i="4" s="1"/>
  <c r="E11" i="4"/>
  <c r="B23" i="17" s="1"/>
  <c r="B11" i="4"/>
  <c r="Q36" i="8"/>
  <c r="K36" i="8" s="1"/>
  <c r="P36" i="8"/>
  <c r="O36" i="8"/>
  <c r="N36" i="8"/>
  <c r="Q35" i="8"/>
  <c r="K35" i="8" s="1"/>
  <c r="P35" i="8"/>
  <c r="O35" i="8"/>
  <c r="N35" i="8"/>
  <c r="Q34" i="8"/>
  <c r="K34" i="8" s="1"/>
  <c r="P34" i="8"/>
  <c r="O34" i="8"/>
  <c r="N34" i="8"/>
  <c r="Q33" i="8"/>
  <c r="K33" i="8" s="1"/>
  <c r="P33" i="8"/>
  <c r="O33" i="8"/>
  <c r="N33" i="8"/>
  <c r="R33" i="8"/>
  <c r="A33" i="8" s="1"/>
  <c r="S33" i="8" s="1"/>
  <c r="Q32" i="8"/>
  <c r="K32" i="8" s="1"/>
  <c r="P32" i="8"/>
  <c r="O32" i="8"/>
  <c r="N32" i="8"/>
  <c r="Q31" i="8"/>
  <c r="K31" i="8" s="1"/>
  <c r="P31" i="8"/>
  <c r="O31" i="8"/>
  <c r="N31" i="8"/>
  <c r="Q30" i="8"/>
  <c r="K30" i="8" s="1"/>
  <c r="P30" i="8"/>
  <c r="O30" i="8"/>
  <c r="N30" i="8"/>
  <c r="Q29" i="8"/>
  <c r="K29" i="8" s="1"/>
  <c r="P29" i="8"/>
  <c r="O29" i="8"/>
  <c r="N29" i="8"/>
  <c r="Q28" i="8"/>
  <c r="K28" i="8" s="1"/>
  <c r="P28" i="8"/>
  <c r="O28" i="8"/>
  <c r="N28" i="8"/>
  <c r="Q27" i="8"/>
  <c r="K27" i="8" s="1"/>
  <c r="P27" i="8"/>
  <c r="O27" i="8"/>
  <c r="N27" i="8"/>
  <c r="Q26" i="8"/>
  <c r="K26" i="8" s="1"/>
  <c r="P26" i="8"/>
  <c r="O26" i="8"/>
  <c r="N26" i="8"/>
  <c r="Q25" i="8"/>
  <c r="K25" i="8" s="1"/>
  <c r="P25" i="8"/>
  <c r="O25" i="8"/>
  <c r="N25" i="8"/>
  <c r="R25" i="8"/>
  <c r="A25" i="8" s="1"/>
  <c r="S25" i="8" s="1"/>
  <c r="Q24" i="8"/>
  <c r="K24" i="8" s="1"/>
  <c r="P24" i="8"/>
  <c r="O24" i="8"/>
  <c r="N24" i="8"/>
  <c r="Q23" i="8"/>
  <c r="K23" i="8" s="1"/>
  <c r="P23" i="8"/>
  <c r="O23" i="8"/>
  <c r="N23" i="8"/>
  <c r="Q22" i="8"/>
  <c r="K22" i="8" s="1"/>
  <c r="P22" i="8"/>
  <c r="O22" i="8"/>
  <c r="N22" i="8"/>
  <c r="Q21" i="8"/>
  <c r="K21" i="8" s="1"/>
  <c r="P21" i="8"/>
  <c r="O21" i="8"/>
  <c r="N21" i="8"/>
  <c r="Q20" i="8"/>
  <c r="K20" i="8" s="1"/>
  <c r="P20" i="8"/>
  <c r="O20" i="8"/>
  <c r="N20" i="8"/>
  <c r="Q19" i="8"/>
  <c r="K19" i="8" s="1"/>
  <c r="P19" i="8"/>
  <c r="O19" i="8"/>
  <c r="N19" i="8"/>
  <c r="Q18" i="8"/>
  <c r="K18" i="8" s="1"/>
  <c r="P18" i="8"/>
  <c r="O18" i="8"/>
  <c r="N18" i="8"/>
  <c r="Q17" i="8"/>
  <c r="K17" i="8" s="1"/>
  <c r="P17" i="8"/>
  <c r="O17" i="8"/>
  <c r="N17" i="8"/>
  <c r="R17" i="8"/>
  <c r="A17" i="8" s="1"/>
  <c r="S17" i="8" s="1"/>
  <c r="Q16" i="8"/>
  <c r="K16" i="8" s="1"/>
  <c r="P16" i="8"/>
  <c r="O16" i="8"/>
  <c r="N16" i="8"/>
  <c r="Q15" i="8"/>
  <c r="K15" i="8" s="1"/>
  <c r="P15" i="8"/>
  <c r="O15" i="8"/>
  <c r="N15" i="8"/>
  <c r="Q14" i="8"/>
  <c r="K14" i="8" s="1"/>
  <c r="P14" i="8"/>
  <c r="O14" i="8"/>
  <c r="N14" i="8"/>
  <c r="Q13" i="8"/>
  <c r="K13" i="8" s="1"/>
  <c r="P13" i="8"/>
  <c r="O13" i="8"/>
  <c r="N13" i="8"/>
  <c r="Q12" i="8"/>
  <c r="K12" i="8" s="1"/>
  <c r="P12" i="8"/>
  <c r="O12" i="8"/>
  <c r="N12" i="8"/>
  <c r="Q11" i="8"/>
  <c r="K11" i="8" s="1"/>
  <c r="P11" i="8"/>
  <c r="O11" i="8"/>
  <c r="N11" i="8"/>
  <c r="Q10" i="8"/>
  <c r="K10" i="8" s="1"/>
  <c r="P10" i="8"/>
  <c r="O10" i="8"/>
  <c r="N10" i="8"/>
  <c r="Q9" i="8"/>
  <c r="K9" i="8" s="1"/>
  <c r="P9" i="8"/>
  <c r="O9" i="8"/>
  <c r="N9" i="8"/>
  <c r="R9" i="8"/>
  <c r="A9" i="8" s="1"/>
  <c r="S9" i="8" s="1"/>
  <c r="Q8" i="8"/>
  <c r="K8" i="8" s="1"/>
  <c r="P8" i="8"/>
  <c r="O8" i="8"/>
  <c r="N8" i="8"/>
  <c r="Q7" i="8"/>
  <c r="K7" i="8" s="1"/>
  <c r="P7" i="8"/>
  <c r="O7" i="8"/>
  <c r="N7" i="8"/>
  <c r="Q6" i="8"/>
  <c r="K6" i="8" s="1"/>
  <c r="P6" i="8"/>
  <c r="O6" i="8"/>
  <c r="N6" i="8"/>
  <c r="L3" i="8"/>
  <c r="D3" i="8"/>
  <c r="E27" i="4"/>
  <c r="B27" i="4"/>
  <c r="M37" i="7"/>
  <c r="H10" i="4" s="1"/>
  <c r="E10" i="4"/>
  <c r="B22" i="17" s="1"/>
  <c r="B10" i="4"/>
  <c r="R36" i="7"/>
  <c r="Q36" i="7"/>
  <c r="K36" i="7" s="1"/>
  <c r="P36" i="7"/>
  <c r="O36" i="7"/>
  <c r="N36" i="7"/>
  <c r="D36" i="7"/>
  <c r="Q35" i="7"/>
  <c r="K35" i="7" s="1"/>
  <c r="P35" i="7"/>
  <c r="O35" i="7"/>
  <c r="N35" i="7"/>
  <c r="R34" i="7"/>
  <c r="A34" i="7" s="1"/>
  <c r="S34" i="7" s="1"/>
  <c r="Q34" i="7"/>
  <c r="K34" i="7" s="1"/>
  <c r="P34" i="7"/>
  <c r="O34" i="7"/>
  <c r="N34" i="7"/>
  <c r="Q33" i="7"/>
  <c r="K33" i="7" s="1"/>
  <c r="P33" i="7"/>
  <c r="O33" i="7"/>
  <c r="N33" i="7"/>
  <c r="Q32" i="7"/>
  <c r="K32" i="7" s="1"/>
  <c r="P32" i="7"/>
  <c r="O32" i="7"/>
  <c r="N32" i="7"/>
  <c r="Q31" i="7"/>
  <c r="K31" i="7" s="1"/>
  <c r="P31" i="7"/>
  <c r="O31" i="7"/>
  <c r="N31" i="7"/>
  <c r="Q30" i="7"/>
  <c r="K30" i="7" s="1"/>
  <c r="P30" i="7"/>
  <c r="O30" i="7"/>
  <c r="N30" i="7"/>
  <c r="Q29" i="7"/>
  <c r="K29" i="7" s="1"/>
  <c r="P29" i="7"/>
  <c r="O29" i="7"/>
  <c r="N29" i="7"/>
  <c r="Q28" i="7"/>
  <c r="K28" i="7" s="1"/>
  <c r="P28" i="7"/>
  <c r="O28" i="7"/>
  <c r="N28" i="7"/>
  <c r="Q27" i="7"/>
  <c r="K27" i="7" s="1"/>
  <c r="P27" i="7"/>
  <c r="O27" i="7"/>
  <c r="N27" i="7"/>
  <c r="Q26" i="7"/>
  <c r="K26" i="7" s="1"/>
  <c r="P26" i="7"/>
  <c r="O26" i="7"/>
  <c r="N26" i="7"/>
  <c r="R26" i="7"/>
  <c r="A26" i="7" s="1"/>
  <c r="S26" i="7" s="1"/>
  <c r="Q25" i="7"/>
  <c r="K25" i="7" s="1"/>
  <c r="P25" i="7"/>
  <c r="O25" i="7"/>
  <c r="N25" i="7"/>
  <c r="Q24" i="7"/>
  <c r="K24" i="7" s="1"/>
  <c r="P24" i="7"/>
  <c r="O24" i="7"/>
  <c r="N24" i="7"/>
  <c r="Q23" i="7"/>
  <c r="K23" i="7" s="1"/>
  <c r="P23" i="7"/>
  <c r="O23" i="7"/>
  <c r="N23" i="7"/>
  <c r="Q22" i="7"/>
  <c r="K22" i="7" s="1"/>
  <c r="P22" i="7"/>
  <c r="O22" i="7"/>
  <c r="N22" i="7"/>
  <c r="Q21" i="7"/>
  <c r="K21" i="7" s="1"/>
  <c r="P21" i="7"/>
  <c r="O21" i="7"/>
  <c r="N21" i="7"/>
  <c r="Q20" i="7"/>
  <c r="K20" i="7" s="1"/>
  <c r="P20" i="7"/>
  <c r="O20" i="7"/>
  <c r="N20" i="7"/>
  <c r="Q19" i="7"/>
  <c r="K19" i="7" s="1"/>
  <c r="P19" i="7"/>
  <c r="O19" i="7"/>
  <c r="N19" i="7"/>
  <c r="Q18" i="7"/>
  <c r="K18" i="7" s="1"/>
  <c r="P18" i="7"/>
  <c r="O18" i="7"/>
  <c r="N18" i="7"/>
  <c r="R18" i="7"/>
  <c r="A18" i="7" s="1"/>
  <c r="S18" i="7" s="1"/>
  <c r="Q17" i="7"/>
  <c r="K17" i="7" s="1"/>
  <c r="P17" i="7"/>
  <c r="O17" i="7"/>
  <c r="N17" i="7"/>
  <c r="Q16" i="7"/>
  <c r="K16" i="7" s="1"/>
  <c r="P16" i="7"/>
  <c r="O16" i="7"/>
  <c r="N16" i="7"/>
  <c r="Q15" i="7"/>
  <c r="K15" i="7" s="1"/>
  <c r="P15" i="7"/>
  <c r="O15" i="7"/>
  <c r="N15" i="7"/>
  <c r="Q14" i="7"/>
  <c r="K14" i="7" s="1"/>
  <c r="P14" i="7"/>
  <c r="O14" i="7"/>
  <c r="N14" i="7"/>
  <c r="Q13" i="7"/>
  <c r="K13" i="7" s="1"/>
  <c r="P13" i="7"/>
  <c r="O13" i="7"/>
  <c r="N13" i="7"/>
  <c r="Q12" i="7"/>
  <c r="K12" i="7" s="1"/>
  <c r="P12" i="7"/>
  <c r="O12" i="7"/>
  <c r="N12" i="7"/>
  <c r="Q11" i="7"/>
  <c r="K11" i="7" s="1"/>
  <c r="P11" i="7"/>
  <c r="O11" i="7"/>
  <c r="N11" i="7"/>
  <c r="R11" i="7"/>
  <c r="A11" i="7" s="1"/>
  <c r="S11" i="7" s="1"/>
  <c r="Q10" i="7"/>
  <c r="K10" i="7" s="1"/>
  <c r="P10" i="7"/>
  <c r="O10" i="7"/>
  <c r="N10" i="7"/>
  <c r="R10" i="7"/>
  <c r="A10" i="7" s="1"/>
  <c r="S10" i="7" s="1"/>
  <c r="Q9" i="7"/>
  <c r="K9" i="7" s="1"/>
  <c r="P9" i="7"/>
  <c r="O9" i="7"/>
  <c r="N9" i="7"/>
  <c r="Q8" i="7"/>
  <c r="K8" i="7" s="1"/>
  <c r="P8" i="7"/>
  <c r="O8" i="7"/>
  <c r="N8" i="7"/>
  <c r="Q7" i="7"/>
  <c r="K7" i="7" s="1"/>
  <c r="P7" i="7"/>
  <c r="O7" i="7"/>
  <c r="N7" i="7"/>
  <c r="Q6" i="7"/>
  <c r="K6" i="7" s="1"/>
  <c r="P6" i="7"/>
  <c r="O6" i="7"/>
  <c r="N6" i="7"/>
  <c r="R6" i="7"/>
  <c r="A6" i="7" s="1"/>
  <c r="S6" i="7" s="1"/>
  <c r="L3" i="7"/>
  <c r="D3" i="7"/>
  <c r="E26" i="4"/>
  <c r="B26" i="4"/>
  <c r="M37" i="6"/>
  <c r="H9" i="4" s="1"/>
  <c r="E9" i="4"/>
  <c r="B21" i="17" s="1"/>
  <c r="B9" i="4"/>
  <c r="Q36" i="6"/>
  <c r="K36" i="6" s="1"/>
  <c r="P36" i="6"/>
  <c r="O36" i="6"/>
  <c r="N36" i="6"/>
  <c r="Q35" i="6"/>
  <c r="K35" i="6" s="1"/>
  <c r="P35" i="6"/>
  <c r="O35" i="6"/>
  <c r="N35" i="6"/>
  <c r="Q34" i="6"/>
  <c r="K34" i="6" s="1"/>
  <c r="P34" i="6"/>
  <c r="O34" i="6"/>
  <c r="N34" i="6"/>
  <c r="Q33" i="6"/>
  <c r="K33" i="6" s="1"/>
  <c r="P33" i="6"/>
  <c r="O33" i="6"/>
  <c r="N33" i="6"/>
  <c r="Q32" i="6"/>
  <c r="K32" i="6" s="1"/>
  <c r="P32" i="6"/>
  <c r="O32" i="6"/>
  <c r="N32" i="6"/>
  <c r="Q31" i="6"/>
  <c r="K31" i="6" s="1"/>
  <c r="P31" i="6"/>
  <c r="O31" i="6"/>
  <c r="N31" i="6"/>
  <c r="Q30" i="6"/>
  <c r="K30" i="6" s="1"/>
  <c r="P30" i="6"/>
  <c r="O30" i="6"/>
  <c r="N30" i="6"/>
  <c r="Q29" i="6"/>
  <c r="K29" i="6" s="1"/>
  <c r="P29" i="6"/>
  <c r="O29" i="6"/>
  <c r="N29" i="6"/>
  <c r="Q28" i="6"/>
  <c r="K28" i="6" s="1"/>
  <c r="P28" i="6"/>
  <c r="O28" i="6"/>
  <c r="N28" i="6"/>
  <c r="Q27" i="6"/>
  <c r="K27" i="6" s="1"/>
  <c r="P27" i="6"/>
  <c r="O27" i="6"/>
  <c r="N27" i="6"/>
  <c r="Q26" i="6"/>
  <c r="K26" i="6" s="1"/>
  <c r="P26" i="6"/>
  <c r="O26" i="6"/>
  <c r="N26" i="6"/>
  <c r="Q25" i="6"/>
  <c r="K25" i="6" s="1"/>
  <c r="P25" i="6"/>
  <c r="O25" i="6"/>
  <c r="N25" i="6"/>
  <c r="R25" i="6"/>
  <c r="A25" i="6" s="1"/>
  <c r="Q24" i="6"/>
  <c r="K24" i="6" s="1"/>
  <c r="P24" i="6"/>
  <c r="O24" i="6"/>
  <c r="N24" i="6"/>
  <c r="Q23" i="6"/>
  <c r="K23" i="6" s="1"/>
  <c r="P23" i="6"/>
  <c r="O23" i="6"/>
  <c r="N23" i="6"/>
  <c r="Q22" i="6"/>
  <c r="K22" i="6" s="1"/>
  <c r="P22" i="6"/>
  <c r="O22" i="6"/>
  <c r="N22" i="6"/>
  <c r="Q21" i="6"/>
  <c r="K21" i="6" s="1"/>
  <c r="P21" i="6"/>
  <c r="O21" i="6"/>
  <c r="N21" i="6"/>
  <c r="Q20" i="6"/>
  <c r="K20" i="6" s="1"/>
  <c r="P20" i="6"/>
  <c r="O20" i="6"/>
  <c r="N20" i="6"/>
  <c r="Q19" i="6"/>
  <c r="K19" i="6" s="1"/>
  <c r="P19" i="6"/>
  <c r="O19" i="6"/>
  <c r="N19" i="6"/>
  <c r="Q18" i="6"/>
  <c r="K18" i="6" s="1"/>
  <c r="P18" i="6"/>
  <c r="O18" i="6"/>
  <c r="N18" i="6"/>
  <c r="Q17" i="6"/>
  <c r="K17" i="6" s="1"/>
  <c r="P17" i="6"/>
  <c r="O17" i="6"/>
  <c r="N17" i="6"/>
  <c r="Q16" i="6"/>
  <c r="K16" i="6" s="1"/>
  <c r="P16" i="6"/>
  <c r="O16" i="6"/>
  <c r="N16" i="6"/>
  <c r="Q15" i="6"/>
  <c r="K15" i="6" s="1"/>
  <c r="P15" i="6"/>
  <c r="O15" i="6"/>
  <c r="N15" i="6"/>
  <c r="Q14" i="6"/>
  <c r="K14" i="6" s="1"/>
  <c r="P14" i="6"/>
  <c r="O14" i="6"/>
  <c r="N14" i="6"/>
  <c r="Q13" i="6"/>
  <c r="K13" i="6" s="1"/>
  <c r="P13" i="6"/>
  <c r="O13" i="6"/>
  <c r="N13" i="6"/>
  <c r="R13" i="6"/>
  <c r="A13" i="6" s="1"/>
  <c r="Q12" i="6"/>
  <c r="K12" i="6" s="1"/>
  <c r="P12" i="6"/>
  <c r="O12" i="6"/>
  <c r="N12" i="6"/>
  <c r="Q11" i="6"/>
  <c r="K11" i="6" s="1"/>
  <c r="P11" i="6"/>
  <c r="O11" i="6"/>
  <c r="N11" i="6"/>
  <c r="Q10" i="6"/>
  <c r="K10" i="6" s="1"/>
  <c r="P10" i="6"/>
  <c r="O10" i="6"/>
  <c r="N10" i="6"/>
  <c r="Q9" i="6"/>
  <c r="K9" i="6" s="1"/>
  <c r="P9" i="6"/>
  <c r="O9" i="6"/>
  <c r="N9" i="6"/>
  <c r="Q8" i="6"/>
  <c r="K8" i="6" s="1"/>
  <c r="P8" i="6"/>
  <c r="O8" i="6"/>
  <c r="N8" i="6"/>
  <c r="Q7" i="6"/>
  <c r="K7" i="6" s="1"/>
  <c r="P7" i="6"/>
  <c r="O7" i="6"/>
  <c r="N7" i="6"/>
  <c r="Q6" i="6"/>
  <c r="K6" i="6" s="1"/>
  <c r="P6" i="6"/>
  <c r="O6" i="6"/>
  <c r="N6" i="6"/>
  <c r="L3" i="6"/>
  <c r="D3" i="6"/>
  <c r="B7" i="5"/>
  <c r="R7" i="5" s="1"/>
  <c r="A7" i="5" s="1"/>
  <c r="S7" i="5" s="1"/>
  <c r="C7" i="5"/>
  <c r="D7" i="5"/>
  <c r="B8" i="5"/>
  <c r="R8" i="5" s="1"/>
  <c r="A8" i="5" s="1"/>
  <c r="S8" i="5" s="1"/>
  <c r="C8" i="5"/>
  <c r="D8" i="5"/>
  <c r="B9" i="5"/>
  <c r="R9" i="5" s="1"/>
  <c r="A9" i="5" s="1"/>
  <c r="S9" i="5" s="1"/>
  <c r="C9" i="5"/>
  <c r="D9" i="5"/>
  <c r="B10" i="5"/>
  <c r="R10" i="5" s="1"/>
  <c r="A10" i="5" s="1"/>
  <c r="S10" i="5" s="1"/>
  <c r="C10" i="5"/>
  <c r="D10" i="5"/>
  <c r="B11" i="5"/>
  <c r="R11" i="5" s="1"/>
  <c r="A11" i="5" s="1"/>
  <c r="S11" i="5" s="1"/>
  <c r="C11" i="5"/>
  <c r="D11" i="5"/>
  <c r="B12" i="5"/>
  <c r="R12" i="5" s="1"/>
  <c r="A12" i="5" s="1"/>
  <c r="S12" i="5" s="1"/>
  <c r="C12" i="5"/>
  <c r="D12" i="5"/>
  <c r="B13" i="5"/>
  <c r="R13" i="5" s="1"/>
  <c r="A13" i="5" s="1"/>
  <c r="S13" i="5" s="1"/>
  <c r="C13" i="5"/>
  <c r="D13" i="5"/>
  <c r="B14" i="5"/>
  <c r="R14" i="5" s="1"/>
  <c r="A14" i="5" s="1"/>
  <c r="S14" i="5" s="1"/>
  <c r="C14" i="5"/>
  <c r="D14" i="5"/>
  <c r="B15" i="5"/>
  <c r="R15" i="5" s="1"/>
  <c r="A15" i="5" s="1"/>
  <c r="S15" i="5" s="1"/>
  <c r="C15" i="5"/>
  <c r="D15" i="5"/>
  <c r="B16" i="5"/>
  <c r="R16" i="5" s="1"/>
  <c r="A16" i="5" s="1"/>
  <c r="S16" i="5" s="1"/>
  <c r="C16" i="5"/>
  <c r="D16" i="5"/>
  <c r="B17" i="5"/>
  <c r="R17" i="5" s="1"/>
  <c r="A17" i="5" s="1"/>
  <c r="S17" i="5" s="1"/>
  <c r="C17" i="5"/>
  <c r="D17" i="5"/>
  <c r="B18" i="5"/>
  <c r="R18" i="5" s="1"/>
  <c r="A18" i="5" s="1"/>
  <c r="S18" i="5" s="1"/>
  <c r="C18" i="5"/>
  <c r="D18" i="5"/>
  <c r="B19" i="5"/>
  <c r="R19" i="5" s="1"/>
  <c r="A19" i="5" s="1"/>
  <c r="S19" i="5" s="1"/>
  <c r="C19" i="5"/>
  <c r="D19" i="5"/>
  <c r="B20" i="5"/>
  <c r="R20" i="5" s="1"/>
  <c r="A20" i="5" s="1"/>
  <c r="S20" i="5" s="1"/>
  <c r="C20" i="5"/>
  <c r="D20" i="5"/>
  <c r="B21" i="5"/>
  <c r="R21" i="5" s="1"/>
  <c r="A21" i="5" s="1"/>
  <c r="S21" i="5" s="1"/>
  <c r="C21" i="5"/>
  <c r="D21" i="5"/>
  <c r="B22" i="5"/>
  <c r="R22" i="5" s="1"/>
  <c r="A22" i="5" s="1"/>
  <c r="S22" i="5" s="1"/>
  <c r="C22" i="5"/>
  <c r="D22" i="5"/>
  <c r="B23" i="5"/>
  <c r="R23" i="5" s="1"/>
  <c r="A23" i="5" s="1"/>
  <c r="S23" i="5" s="1"/>
  <c r="C23" i="5"/>
  <c r="D23" i="5"/>
  <c r="B24" i="5"/>
  <c r="R24" i="5" s="1"/>
  <c r="A24" i="5" s="1"/>
  <c r="S24" i="5" s="1"/>
  <c r="C24" i="5"/>
  <c r="D24" i="5"/>
  <c r="B25" i="5"/>
  <c r="R25" i="5" s="1"/>
  <c r="A25" i="5" s="1"/>
  <c r="S25" i="5" s="1"/>
  <c r="C25" i="5"/>
  <c r="D25" i="5"/>
  <c r="B26" i="5"/>
  <c r="R26" i="5" s="1"/>
  <c r="A26" i="5" s="1"/>
  <c r="S26" i="5" s="1"/>
  <c r="C26" i="5"/>
  <c r="D26" i="5"/>
  <c r="B27" i="5"/>
  <c r="R27" i="5" s="1"/>
  <c r="A27" i="5" s="1"/>
  <c r="S27" i="5" s="1"/>
  <c r="C27" i="5"/>
  <c r="D27" i="5"/>
  <c r="B28" i="5"/>
  <c r="R28" i="5" s="1"/>
  <c r="A28" i="5" s="1"/>
  <c r="S28" i="5" s="1"/>
  <c r="C28" i="5"/>
  <c r="D28" i="5"/>
  <c r="B29" i="5"/>
  <c r="R29" i="5" s="1"/>
  <c r="A29" i="5" s="1"/>
  <c r="S29" i="5" s="1"/>
  <c r="C29" i="5"/>
  <c r="D29" i="5"/>
  <c r="B30" i="5"/>
  <c r="R30" i="5" s="1"/>
  <c r="A30" i="5" s="1"/>
  <c r="S30" i="5" s="1"/>
  <c r="C30" i="5"/>
  <c r="D30" i="5"/>
  <c r="B31" i="5"/>
  <c r="R31" i="5" s="1"/>
  <c r="A31" i="5" s="1"/>
  <c r="S31" i="5" s="1"/>
  <c r="C31" i="5"/>
  <c r="D31" i="5"/>
  <c r="B32" i="5"/>
  <c r="R32" i="5" s="1"/>
  <c r="A32" i="5" s="1"/>
  <c r="S32" i="5" s="1"/>
  <c r="C32" i="5"/>
  <c r="D32" i="5"/>
  <c r="B33" i="5"/>
  <c r="R33" i="5" s="1"/>
  <c r="A33" i="5" s="1"/>
  <c r="S33" i="5" s="1"/>
  <c r="C33" i="5"/>
  <c r="D33" i="5"/>
  <c r="R34" i="5"/>
  <c r="S34" i="5" s="1"/>
  <c r="D34" i="5"/>
  <c r="D35" i="5"/>
  <c r="D36" i="5"/>
  <c r="D6" i="5"/>
  <c r="C6" i="5"/>
  <c r="B6" i="5"/>
  <c r="R6" i="5" s="1"/>
  <c r="J38" i="5"/>
  <c r="E25" i="4" s="1"/>
  <c r="I38" i="5"/>
  <c r="H38" i="5"/>
  <c r="G38" i="5"/>
  <c r="F38" i="5"/>
  <c r="E38" i="5"/>
  <c r="L38" i="5" s="1"/>
  <c r="M37" i="5"/>
  <c r="H8" i="4" s="1"/>
  <c r="J37" i="5"/>
  <c r="E8" i="4" s="1"/>
  <c r="B20" i="17" s="1"/>
  <c r="F37" i="5"/>
  <c r="E37" i="5"/>
  <c r="B8" i="4" s="1"/>
  <c r="Q36" i="5"/>
  <c r="K36" i="5" s="1"/>
  <c r="P36" i="5"/>
  <c r="O36" i="5"/>
  <c r="N36" i="5"/>
  <c r="R36" i="5"/>
  <c r="Q35" i="5"/>
  <c r="K35" i="5" s="1"/>
  <c r="P35" i="5"/>
  <c r="O35" i="5"/>
  <c r="N35" i="5"/>
  <c r="R35" i="5"/>
  <c r="Q34" i="5"/>
  <c r="K34" i="5" s="1"/>
  <c r="P34" i="5"/>
  <c r="O34" i="5"/>
  <c r="N34" i="5"/>
  <c r="Q33" i="5"/>
  <c r="K33" i="5" s="1"/>
  <c r="P33" i="5"/>
  <c r="O33" i="5"/>
  <c r="N33" i="5"/>
  <c r="Q32" i="5"/>
  <c r="K32" i="5" s="1"/>
  <c r="P32" i="5"/>
  <c r="O32" i="5"/>
  <c r="N32" i="5"/>
  <c r="Q31" i="5"/>
  <c r="K31" i="5" s="1"/>
  <c r="P31" i="5"/>
  <c r="O31" i="5"/>
  <c r="N31" i="5"/>
  <c r="Q30" i="5"/>
  <c r="K30" i="5" s="1"/>
  <c r="P30" i="5"/>
  <c r="O30" i="5"/>
  <c r="N30" i="5"/>
  <c r="Q29" i="5"/>
  <c r="K29" i="5" s="1"/>
  <c r="P29" i="5"/>
  <c r="O29" i="5"/>
  <c r="N29" i="5"/>
  <c r="Q28" i="5"/>
  <c r="K28" i="5" s="1"/>
  <c r="P28" i="5"/>
  <c r="O28" i="5"/>
  <c r="N28" i="5"/>
  <c r="Q27" i="5"/>
  <c r="K27" i="5" s="1"/>
  <c r="P27" i="5"/>
  <c r="O27" i="5"/>
  <c r="N27" i="5"/>
  <c r="Q26" i="5"/>
  <c r="K26" i="5" s="1"/>
  <c r="P26" i="5"/>
  <c r="O26" i="5"/>
  <c r="N26" i="5"/>
  <c r="Q25" i="5"/>
  <c r="K25" i="5" s="1"/>
  <c r="P25" i="5"/>
  <c r="O25" i="5"/>
  <c r="N25" i="5"/>
  <c r="Q24" i="5"/>
  <c r="K24" i="5" s="1"/>
  <c r="P24" i="5"/>
  <c r="O24" i="5"/>
  <c r="N24" i="5"/>
  <c r="Q23" i="5"/>
  <c r="K23" i="5" s="1"/>
  <c r="P23" i="5"/>
  <c r="O23" i="5"/>
  <c r="N23" i="5"/>
  <c r="Q22" i="5"/>
  <c r="K22" i="5" s="1"/>
  <c r="P22" i="5"/>
  <c r="O22" i="5"/>
  <c r="N22" i="5"/>
  <c r="Q21" i="5"/>
  <c r="K21" i="5" s="1"/>
  <c r="P21" i="5"/>
  <c r="O21" i="5"/>
  <c r="N21" i="5"/>
  <c r="Q20" i="5"/>
  <c r="K20" i="5" s="1"/>
  <c r="P20" i="5"/>
  <c r="O20" i="5"/>
  <c r="N20" i="5"/>
  <c r="Q19" i="5"/>
  <c r="K19" i="5" s="1"/>
  <c r="P19" i="5"/>
  <c r="O19" i="5"/>
  <c r="N19" i="5"/>
  <c r="Q18" i="5"/>
  <c r="K18" i="5" s="1"/>
  <c r="P18" i="5"/>
  <c r="O18" i="5"/>
  <c r="N18" i="5"/>
  <c r="Q17" i="5"/>
  <c r="K17" i="5" s="1"/>
  <c r="P17" i="5"/>
  <c r="O17" i="5"/>
  <c r="N17" i="5"/>
  <c r="Q16" i="5"/>
  <c r="K16" i="5" s="1"/>
  <c r="P16" i="5"/>
  <c r="O16" i="5"/>
  <c r="N16" i="5"/>
  <c r="Q15" i="5"/>
  <c r="K15" i="5" s="1"/>
  <c r="P15" i="5"/>
  <c r="O15" i="5"/>
  <c r="N15" i="5"/>
  <c r="Q14" i="5"/>
  <c r="K14" i="5" s="1"/>
  <c r="P14" i="5"/>
  <c r="O14" i="5"/>
  <c r="N14" i="5"/>
  <c r="Q13" i="5"/>
  <c r="K13" i="5" s="1"/>
  <c r="P13" i="5"/>
  <c r="O13" i="5"/>
  <c r="N13" i="5"/>
  <c r="Q12" i="5"/>
  <c r="K12" i="5" s="1"/>
  <c r="P12" i="5"/>
  <c r="O12" i="5"/>
  <c r="N12" i="5"/>
  <c r="Q11" i="5"/>
  <c r="K11" i="5" s="1"/>
  <c r="P11" i="5"/>
  <c r="O11" i="5"/>
  <c r="N11" i="5"/>
  <c r="Q10" i="5"/>
  <c r="K10" i="5" s="1"/>
  <c r="P10" i="5"/>
  <c r="O10" i="5"/>
  <c r="N10" i="5"/>
  <c r="Q9" i="5"/>
  <c r="K9" i="5" s="1"/>
  <c r="P9" i="5"/>
  <c r="O9" i="5"/>
  <c r="N9" i="5"/>
  <c r="Q8" i="5"/>
  <c r="K8" i="5" s="1"/>
  <c r="P8" i="5"/>
  <c r="O8" i="5"/>
  <c r="N8" i="5"/>
  <c r="Q7" i="5"/>
  <c r="K7" i="5" s="1"/>
  <c r="P7" i="5"/>
  <c r="O7" i="5"/>
  <c r="N7" i="5"/>
  <c r="Q6" i="5"/>
  <c r="K6" i="5" s="1"/>
  <c r="P6" i="5"/>
  <c r="O6" i="5"/>
  <c r="N6" i="5"/>
  <c r="L3" i="5"/>
  <c r="D3" i="5"/>
  <c r="G21" i="3"/>
  <c r="G22" i="3"/>
  <c r="G19" i="3"/>
  <c r="G20" i="3"/>
  <c r="G18" i="3"/>
  <c r="B20" i="3"/>
  <c r="B21" i="3"/>
  <c r="B22" i="3"/>
  <c r="B19" i="3"/>
  <c r="L3" i="1"/>
  <c r="D3" i="1"/>
  <c r="B7" i="1"/>
  <c r="R7" i="1" s="1"/>
  <c r="A7" i="1" s="1"/>
  <c r="S7" i="1" s="1"/>
  <c r="C7" i="1"/>
  <c r="B8" i="1"/>
  <c r="R8" i="1" s="1"/>
  <c r="C8" i="1"/>
  <c r="B9" i="1"/>
  <c r="C9" i="1"/>
  <c r="B10" i="1"/>
  <c r="R10" i="1" s="1"/>
  <c r="A10" i="1" s="1"/>
  <c r="S10" i="1" s="1"/>
  <c r="C10" i="1"/>
  <c r="B11" i="1"/>
  <c r="R11" i="1" s="1"/>
  <c r="C11" i="1"/>
  <c r="B12" i="1"/>
  <c r="R12" i="1" s="1"/>
  <c r="C12" i="1"/>
  <c r="B13" i="1"/>
  <c r="R13" i="1" s="1"/>
  <c r="C13" i="1"/>
  <c r="B14" i="1"/>
  <c r="R14" i="1" s="1"/>
  <c r="C14" i="1"/>
  <c r="B15" i="1"/>
  <c r="R15" i="1" s="1"/>
  <c r="A15" i="1" s="1"/>
  <c r="S15" i="1" s="1"/>
  <c r="C15" i="1"/>
  <c r="B16" i="1"/>
  <c r="R16" i="1" s="1"/>
  <c r="C16" i="1"/>
  <c r="B17" i="1"/>
  <c r="R17" i="1" s="1"/>
  <c r="C17" i="1"/>
  <c r="B18" i="1"/>
  <c r="R18" i="1" s="1"/>
  <c r="A18" i="1" s="1"/>
  <c r="S18" i="1" s="1"/>
  <c r="C18" i="1"/>
  <c r="B19" i="1"/>
  <c r="R19" i="1" s="1"/>
  <c r="C19" i="1"/>
  <c r="B20" i="1"/>
  <c r="R20" i="1" s="1"/>
  <c r="C20" i="1"/>
  <c r="B21" i="1"/>
  <c r="C21" i="1"/>
  <c r="B22" i="1"/>
  <c r="R22" i="1" s="1"/>
  <c r="C22" i="1"/>
  <c r="B23" i="1"/>
  <c r="R23" i="1" s="1"/>
  <c r="A23" i="1" s="1"/>
  <c r="S23" i="1" s="1"/>
  <c r="C23" i="1"/>
  <c r="B24" i="1"/>
  <c r="R24" i="1" s="1"/>
  <c r="C24" i="1"/>
  <c r="B25" i="1"/>
  <c r="R25" i="1" s="1"/>
  <c r="C25" i="1"/>
  <c r="B26" i="1"/>
  <c r="R26" i="1" s="1"/>
  <c r="A26" i="1" s="1"/>
  <c r="S26" i="1" s="1"/>
  <c r="C26" i="1"/>
  <c r="B27" i="1"/>
  <c r="R27" i="1" s="1"/>
  <c r="C27" i="1"/>
  <c r="B28" i="1"/>
  <c r="R28" i="1" s="1"/>
  <c r="C28" i="1"/>
  <c r="B29" i="1"/>
  <c r="C29" i="1"/>
  <c r="B30" i="1"/>
  <c r="R30" i="1" s="1"/>
  <c r="C30" i="1"/>
  <c r="B31" i="1"/>
  <c r="R31" i="1" s="1"/>
  <c r="A31" i="1" s="1"/>
  <c r="S31" i="1" s="1"/>
  <c r="C31" i="1"/>
  <c r="B32" i="1"/>
  <c r="R32" i="1" s="1"/>
  <c r="C32" i="1"/>
  <c r="B33" i="1"/>
  <c r="R33" i="1" s="1"/>
  <c r="C33" i="1"/>
  <c r="B34" i="1"/>
  <c r="R34" i="1" s="1"/>
  <c r="A34" i="1" s="1"/>
  <c r="S34" i="1" s="1"/>
  <c r="C34" i="1"/>
  <c r="B35" i="1"/>
  <c r="R35" i="1" s="1"/>
  <c r="C35" i="1"/>
  <c r="B36" i="1"/>
  <c r="R36" i="1" s="1"/>
  <c r="C36" i="1"/>
  <c r="B6" i="1"/>
  <c r="R6" i="1" s="1"/>
  <c r="C6" i="1"/>
  <c r="P7" i="1"/>
  <c r="P8" i="1"/>
  <c r="P9" i="1"/>
  <c r="P10" i="1"/>
  <c r="P11" i="1"/>
  <c r="P12" i="1"/>
  <c r="P13" i="1"/>
  <c r="P14" i="1"/>
  <c r="P15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N6" i="1"/>
  <c r="E24" i="4"/>
  <c r="B24" i="4"/>
  <c r="C24" i="4" s="1"/>
  <c r="E39" i="1" s="1"/>
  <c r="M37" i="1"/>
  <c r="H7" i="4" s="1"/>
  <c r="E7" i="4"/>
  <c r="B19" i="17" s="1"/>
  <c r="B7" i="4"/>
  <c r="C7" i="4" s="1"/>
  <c r="Q36" i="1"/>
  <c r="K36" i="1" s="1"/>
  <c r="O36" i="1"/>
  <c r="N36" i="1"/>
  <c r="Q35" i="1"/>
  <c r="K35" i="1" s="1"/>
  <c r="O35" i="1"/>
  <c r="N35" i="1"/>
  <c r="Q34" i="1"/>
  <c r="K34" i="1" s="1"/>
  <c r="O34" i="1"/>
  <c r="N34" i="1"/>
  <c r="Q33" i="1"/>
  <c r="K33" i="1" s="1"/>
  <c r="O33" i="1"/>
  <c r="N33" i="1"/>
  <c r="Q32" i="1"/>
  <c r="K32" i="1" s="1"/>
  <c r="O32" i="1"/>
  <c r="N32" i="1"/>
  <c r="Q31" i="1"/>
  <c r="K31" i="1" s="1"/>
  <c r="O31" i="1"/>
  <c r="N31" i="1"/>
  <c r="Q30" i="1"/>
  <c r="K30" i="1" s="1"/>
  <c r="O30" i="1"/>
  <c r="N30" i="1"/>
  <c r="Q29" i="1"/>
  <c r="K29" i="1" s="1"/>
  <c r="O29" i="1"/>
  <c r="N29" i="1"/>
  <c r="Q28" i="1"/>
  <c r="K28" i="1" s="1"/>
  <c r="O28" i="1"/>
  <c r="N28" i="1"/>
  <c r="Q27" i="1"/>
  <c r="K27" i="1" s="1"/>
  <c r="O27" i="1"/>
  <c r="N27" i="1"/>
  <c r="Q26" i="1"/>
  <c r="K26" i="1" s="1"/>
  <c r="O26" i="1"/>
  <c r="N26" i="1"/>
  <c r="Q25" i="1"/>
  <c r="K25" i="1" s="1"/>
  <c r="O25" i="1"/>
  <c r="N25" i="1"/>
  <c r="Q24" i="1"/>
  <c r="K24" i="1" s="1"/>
  <c r="O24" i="1"/>
  <c r="N24" i="1"/>
  <c r="Q23" i="1"/>
  <c r="K23" i="1" s="1"/>
  <c r="O23" i="1"/>
  <c r="N23" i="1"/>
  <c r="Q22" i="1"/>
  <c r="K22" i="1" s="1"/>
  <c r="O22" i="1"/>
  <c r="N22" i="1"/>
  <c r="Q21" i="1"/>
  <c r="K21" i="1" s="1"/>
  <c r="O21" i="1"/>
  <c r="N21" i="1"/>
  <c r="Q20" i="1"/>
  <c r="K20" i="1" s="1"/>
  <c r="O20" i="1"/>
  <c r="N20" i="1"/>
  <c r="Q19" i="1"/>
  <c r="K19" i="1" s="1"/>
  <c r="O19" i="1"/>
  <c r="N19" i="1"/>
  <c r="Q18" i="1"/>
  <c r="K18" i="1" s="1"/>
  <c r="O18" i="1"/>
  <c r="N18" i="1"/>
  <c r="Q17" i="1"/>
  <c r="K17" i="1" s="1"/>
  <c r="O17" i="1"/>
  <c r="N17" i="1"/>
  <c r="P17" i="1" s="1"/>
  <c r="Q16" i="1"/>
  <c r="K16" i="1" s="1"/>
  <c r="O16" i="1"/>
  <c r="N16" i="1"/>
  <c r="P16" i="1" s="1"/>
  <c r="Q15" i="1"/>
  <c r="K15" i="1" s="1"/>
  <c r="O15" i="1"/>
  <c r="N15" i="1"/>
  <c r="Q14" i="1"/>
  <c r="K14" i="1" s="1"/>
  <c r="O14" i="1"/>
  <c r="N14" i="1"/>
  <c r="Q13" i="1"/>
  <c r="K13" i="1" s="1"/>
  <c r="N13" i="1"/>
  <c r="O13" i="1" s="1"/>
  <c r="Q12" i="1"/>
  <c r="K12" i="1" s="1"/>
  <c r="N12" i="1"/>
  <c r="O12" i="1" s="1"/>
  <c r="Q11" i="1"/>
  <c r="K11" i="1" s="1"/>
  <c r="O11" i="1"/>
  <c r="N11" i="1"/>
  <c r="Q10" i="1"/>
  <c r="K10" i="1" s="1"/>
  <c r="O10" i="1"/>
  <c r="N10" i="1"/>
  <c r="Q9" i="1"/>
  <c r="K9" i="1" s="1"/>
  <c r="O9" i="1"/>
  <c r="N9" i="1"/>
  <c r="Q8" i="1"/>
  <c r="K8" i="1" s="1"/>
  <c r="O8" i="1"/>
  <c r="N8" i="1"/>
  <c r="Q7" i="1"/>
  <c r="K7" i="1" s="1"/>
  <c r="O7" i="1"/>
  <c r="N7" i="1"/>
  <c r="Q6" i="1"/>
  <c r="K6" i="1" s="1"/>
  <c r="P6" i="1"/>
  <c r="O6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A36" i="15" l="1"/>
  <c r="S36" i="15" s="1"/>
  <c r="S37" i="15" s="1"/>
  <c r="A6" i="5"/>
  <c r="S6" i="5" s="1"/>
  <c r="S37" i="5" s="1"/>
  <c r="A40" i="5" s="1"/>
  <c r="S36" i="6"/>
  <c r="S35" i="6"/>
  <c r="S12" i="6"/>
  <c r="S30" i="6"/>
  <c r="S21" i="6"/>
  <c r="S18" i="6"/>
  <c r="S13" i="6"/>
  <c r="S26" i="6"/>
  <c r="S34" i="6"/>
  <c r="S33" i="6"/>
  <c r="S25" i="6"/>
  <c r="S9" i="6"/>
  <c r="S17" i="6"/>
  <c r="S16" i="6"/>
  <c r="S29" i="6"/>
  <c r="S28" i="6"/>
  <c r="S8" i="6"/>
  <c r="S7" i="6"/>
  <c r="S24" i="6"/>
  <c r="S20" i="6"/>
  <c r="S19" i="6"/>
  <c r="S32" i="6"/>
  <c r="S31" i="6"/>
  <c r="S27" i="6"/>
  <c r="S11" i="6"/>
  <c r="S10" i="6"/>
  <c r="S6" i="6"/>
  <c r="S23" i="6"/>
  <c r="S22" i="6"/>
  <c r="S15" i="6"/>
  <c r="S14" i="6"/>
  <c r="B25" i="4"/>
  <c r="C25" i="4" s="1"/>
  <c r="I37" i="10"/>
  <c r="H37" i="10"/>
  <c r="H37" i="9"/>
  <c r="G37" i="8"/>
  <c r="K38" i="7"/>
  <c r="H37" i="6"/>
  <c r="I37" i="6"/>
  <c r="H37" i="8"/>
  <c r="K38" i="6"/>
  <c r="I37" i="8"/>
  <c r="G37" i="15"/>
  <c r="I37" i="9"/>
  <c r="G37" i="12"/>
  <c r="K38" i="9"/>
  <c r="K38" i="10"/>
  <c r="H37" i="12"/>
  <c r="G37" i="14"/>
  <c r="K38" i="8"/>
  <c r="G37" i="11"/>
  <c r="I37" i="12"/>
  <c r="H37" i="14"/>
  <c r="H37" i="15"/>
  <c r="H37" i="11"/>
  <c r="I37" i="11"/>
  <c r="K38" i="15"/>
  <c r="K38" i="12"/>
  <c r="G37" i="13"/>
  <c r="I37" i="14"/>
  <c r="G37" i="7"/>
  <c r="H37" i="13"/>
  <c r="K38" i="14"/>
  <c r="H37" i="7"/>
  <c r="K38" i="11"/>
  <c r="I37" i="13"/>
  <c r="I37" i="15"/>
  <c r="G37" i="6"/>
  <c r="I37" i="7"/>
  <c r="G37" i="9"/>
  <c r="G37" i="10"/>
  <c r="K38" i="13"/>
  <c r="K38" i="1"/>
  <c r="G37" i="1"/>
  <c r="I37" i="1"/>
  <c r="H37" i="1"/>
  <c r="S37" i="12"/>
  <c r="S37" i="7"/>
  <c r="S37" i="11"/>
  <c r="S37" i="8"/>
  <c r="S37" i="14"/>
  <c r="S37" i="13"/>
  <c r="S37" i="9"/>
  <c r="S37" i="10"/>
  <c r="B31" i="17"/>
  <c r="B33" i="17" s="1"/>
  <c r="D30" i="4"/>
  <c r="D28" i="4"/>
  <c r="D35" i="4"/>
  <c r="D33" i="4"/>
  <c r="H19" i="4"/>
  <c r="D26" i="4"/>
  <c r="D25" i="4"/>
  <c r="D34" i="4"/>
  <c r="G37" i="5"/>
  <c r="D27" i="4"/>
  <c r="D29" i="4"/>
  <c r="D31" i="4"/>
  <c r="C8" i="4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I37" i="5"/>
  <c r="D32" i="4"/>
  <c r="H37" i="5"/>
  <c r="E19" i="4"/>
  <c r="K38" i="5"/>
  <c r="D24" i="4"/>
  <c r="F24" i="4" s="1"/>
  <c r="A25" i="1"/>
  <c r="S25" i="1" s="1"/>
  <c r="A17" i="1"/>
  <c r="S17" i="1" s="1"/>
  <c r="R29" i="1"/>
  <c r="A29" i="1" s="1"/>
  <c r="S29" i="1" s="1"/>
  <c r="R21" i="1"/>
  <c r="A21" i="1" s="1"/>
  <c r="S21" i="1" s="1"/>
  <c r="A36" i="1"/>
  <c r="S36" i="1" s="1"/>
  <c r="A32" i="1"/>
  <c r="S32" i="1" s="1"/>
  <c r="A28" i="1"/>
  <c r="S28" i="1" s="1"/>
  <c r="A24" i="1"/>
  <c r="S24" i="1" s="1"/>
  <c r="A20" i="1"/>
  <c r="S20" i="1" s="1"/>
  <c r="A16" i="1"/>
  <c r="S16" i="1" s="1"/>
  <c r="R9" i="1"/>
  <c r="A9" i="1" s="1"/>
  <c r="S9" i="1" s="1"/>
  <c r="A35" i="1"/>
  <c r="S35" i="1" s="1"/>
  <c r="A27" i="1"/>
  <c r="S27" i="1" s="1"/>
  <c r="A19" i="1"/>
  <c r="S19" i="1" s="1"/>
  <c r="A30" i="1"/>
  <c r="S30" i="1" s="1"/>
  <c r="A22" i="1"/>
  <c r="S22" i="1" s="1"/>
  <c r="A33" i="1"/>
  <c r="S33" i="1" s="1"/>
  <c r="A12" i="1"/>
  <c r="S12" i="1" s="1"/>
  <c r="A8" i="1"/>
  <c r="S8" i="1" s="1"/>
  <c r="A14" i="1"/>
  <c r="S14" i="1" s="1"/>
  <c r="A6" i="1"/>
  <c r="S6" i="1" s="1"/>
  <c r="A13" i="1"/>
  <c r="S13" i="1" s="1"/>
  <c r="A11" i="1"/>
  <c r="S11" i="1" s="1"/>
  <c r="S37" i="6" l="1"/>
  <c r="A41" i="6" s="1"/>
  <c r="K37" i="10"/>
  <c r="K37" i="7"/>
  <c r="K37" i="12"/>
  <c r="K37" i="8"/>
  <c r="K37" i="6"/>
  <c r="G24" i="4"/>
  <c r="F39" i="1"/>
  <c r="K37" i="15"/>
  <c r="K37" i="9"/>
  <c r="A41" i="12"/>
  <c r="A40" i="12"/>
  <c r="A41" i="15"/>
  <c r="A40" i="15"/>
  <c r="A40" i="13"/>
  <c r="A41" i="13"/>
  <c r="K37" i="13"/>
  <c r="A40" i="14"/>
  <c r="A41" i="14"/>
  <c r="A41" i="7"/>
  <c r="A40" i="7"/>
  <c r="A41" i="8"/>
  <c r="A40" i="8"/>
  <c r="K37" i="11"/>
  <c r="K37" i="14"/>
  <c r="A40" i="9"/>
  <c r="A41" i="9"/>
  <c r="A40" i="10"/>
  <c r="A41" i="10"/>
  <c r="A41" i="11"/>
  <c r="A40" i="11"/>
  <c r="K37" i="1"/>
  <c r="E39" i="5"/>
  <c r="A41" i="5"/>
  <c r="S37" i="1"/>
  <c r="L40" i="8"/>
  <c r="L40" i="13"/>
  <c r="L40" i="15"/>
  <c r="L40" i="14"/>
  <c r="L40" i="9"/>
  <c r="L40" i="7"/>
  <c r="L40" i="10"/>
  <c r="L40" i="12"/>
  <c r="L40" i="11"/>
  <c r="C26" i="4"/>
  <c r="E39" i="6" s="1"/>
  <c r="K37" i="5"/>
  <c r="H33" i="4"/>
  <c r="E40" i="13" s="1"/>
  <c r="H34" i="4"/>
  <c r="E40" i="14" s="1"/>
  <c r="H32" i="4"/>
  <c r="E40" i="12" s="1"/>
  <c r="H35" i="4"/>
  <c r="E40" i="15" s="1"/>
  <c r="H28" i="4"/>
  <c r="E40" i="8" s="1"/>
  <c r="H30" i="4"/>
  <c r="E40" i="10" s="1"/>
  <c r="H29" i="4"/>
  <c r="E40" i="9" s="1"/>
  <c r="H27" i="4"/>
  <c r="E40" i="7" s="1"/>
  <c r="H31" i="4"/>
  <c r="E40" i="11" s="1"/>
  <c r="D9" i="4"/>
  <c r="D14" i="4"/>
  <c r="H25" i="4"/>
  <c r="E40" i="5" s="1"/>
  <c r="D8" i="4"/>
  <c r="F25" i="4"/>
  <c r="D11" i="4"/>
  <c r="D7" i="4"/>
  <c r="F7" i="4" s="1"/>
  <c r="G7" i="4" s="1"/>
  <c r="D18" i="4"/>
  <c r="D17" i="4"/>
  <c r="D16" i="4"/>
  <c r="D15" i="4"/>
  <c r="D13" i="4"/>
  <c r="D12" i="4"/>
  <c r="D10" i="4"/>
  <c r="A40" i="6" l="1"/>
  <c r="L40" i="6"/>
  <c r="H26" i="4"/>
  <c r="E40" i="6" s="1"/>
  <c r="A41" i="1"/>
  <c r="A40" i="1"/>
  <c r="F39" i="5"/>
  <c r="G25" i="4"/>
  <c r="H24" i="4"/>
  <c r="I24" i="4" s="1"/>
  <c r="I25" i="4" s="1"/>
  <c r="E41" i="5" s="1"/>
  <c r="C27" i="4"/>
  <c r="E39" i="7" s="1"/>
  <c r="F26" i="4"/>
  <c r="F8" i="4"/>
  <c r="F39" i="6" l="1"/>
  <c r="G26" i="4"/>
  <c r="E41" i="1"/>
  <c r="E40" i="1"/>
  <c r="F9" i="4"/>
  <c r="G8" i="4"/>
  <c r="I26" i="4"/>
  <c r="E41" i="6" s="1"/>
  <c r="F27" i="4"/>
  <c r="G27" i="4" s="1"/>
  <c r="C28" i="4"/>
  <c r="E39" i="8" s="1"/>
  <c r="F10" i="4" l="1"/>
  <c r="G9" i="4"/>
  <c r="F28" i="4"/>
  <c r="F39" i="7"/>
  <c r="I27" i="4"/>
  <c r="C29" i="4"/>
  <c r="E39" i="9" s="1"/>
  <c r="F39" i="8" l="1"/>
  <c r="G28" i="4"/>
  <c r="F11" i="4"/>
  <c r="G10" i="4"/>
  <c r="F29" i="4"/>
  <c r="I28" i="4"/>
  <c r="E41" i="7"/>
  <c r="C30" i="4"/>
  <c r="E39" i="10" s="1"/>
  <c r="F39" i="9" l="1"/>
  <c r="G29" i="4"/>
  <c r="F12" i="4"/>
  <c r="G11" i="4"/>
  <c r="F30" i="4"/>
  <c r="I29" i="4"/>
  <c r="E41" i="8"/>
  <c r="C31" i="4"/>
  <c r="E39" i="11" s="1"/>
  <c r="F39" i="10" l="1"/>
  <c r="G30" i="4"/>
  <c r="F13" i="4"/>
  <c r="G12" i="4"/>
  <c r="F31" i="4"/>
  <c r="I30" i="4"/>
  <c r="E41" i="9"/>
  <c r="C32" i="4"/>
  <c r="E39" i="12" s="1"/>
  <c r="F39" i="11" l="1"/>
  <c r="G31" i="4"/>
  <c r="F14" i="4"/>
  <c r="G13" i="4"/>
  <c r="F32" i="4"/>
  <c r="I31" i="4"/>
  <c r="E41" i="10"/>
  <c r="C33" i="4"/>
  <c r="E39" i="13" s="1"/>
  <c r="F39" i="12" l="1"/>
  <c r="G32" i="4"/>
  <c r="F15" i="4"/>
  <c r="G14" i="4"/>
  <c r="F33" i="4"/>
  <c r="I32" i="4"/>
  <c r="E41" i="11"/>
  <c r="C34" i="4"/>
  <c r="E39" i="14" s="1"/>
  <c r="F39" i="13" l="1"/>
  <c r="G33" i="4"/>
  <c r="F16" i="4"/>
  <c r="G15" i="4"/>
  <c r="F34" i="4"/>
  <c r="I33" i="4"/>
  <c r="E41" i="12"/>
  <c r="C35" i="4"/>
  <c r="E39" i="15" s="1"/>
  <c r="F39" i="14" l="1"/>
  <c r="G34" i="4"/>
  <c r="F17" i="4"/>
  <c r="G16" i="4"/>
  <c r="F35" i="4"/>
  <c r="I34" i="4"/>
  <c r="E41" i="13"/>
  <c r="F39" i="15" l="1"/>
  <c r="G35" i="4"/>
  <c r="F18" i="4"/>
  <c r="G18" i="4" s="1"/>
  <c r="G17" i="4"/>
  <c r="I35" i="4"/>
  <c r="E41" i="15" s="1"/>
  <c r="E41" i="14"/>
</calcChain>
</file>

<file path=xl/sharedStrings.xml><?xml version="1.0" encoding="utf-8"?>
<sst xmlns="http://schemas.openxmlformats.org/spreadsheetml/2006/main" count="1000" uniqueCount="174">
  <si>
    <t>Datum</t>
  </si>
  <si>
    <t>Dag</t>
  </si>
  <si>
    <t>Helgdagar</t>
  </si>
  <si>
    <t>Veckodag</t>
  </si>
  <si>
    <t>Fre</t>
  </si>
  <si>
    <t>Mån</t>
  </si>
  <si>
    <t>Lör</t>
  </si>
  <si>
    <t>Tis</t>
  </si>
  <si>
    <t>Sön</t>
  </si>
  <si>
    <t>Ons</t>
  </si>
  <si>
    <t>Tor</t>
  </si>
  <si>
    <t>Helgdag</t>
  </si>
  <si>
    <t>Nyårsdagen</t>
  </si>
  <si>
    <t>Alla hjärtans dag</t>
  </si>
  <si>
    <t>Sommartid</t>
  </si>
  <si>
    <t>Långfredagen</t>
  </si>
  <si>
    <t>Påskdagen</t>
  </si>
  <si>
    <t>Annandag påsk</t>
  </si>
  <si>
    <t>Valborgsmässoafton</t>
  </si>
  <si>
    <t>Första maj</t>
  </si>
  <si>
    <t>Kristi Himmelsfärdsdag</t>
  </si>
  <si>
    <t>Pingstdagen</t>
  </si>
  <si>
    <t>Mors dag</t>
  </si>
  <si>
    <t>Sveriges Nationaldag</t>
  </si>
  <si>
    <t>Midsommar-afton</t>
  </si>
  <si>
    <t>Midsommar-dagen</t>
  </si>
  <si>
    <t>Vintertid</t>
  </si>
  <si>
    <t>Alla helgons dag</t>
  </si>
  <si>
    <t>Fars dag</t>
  </si>
  <si>
    <t>Lucia</t>
  </si>
  <si>
    <t>Julafton</t>
  </si>
  <si>
    <t>Juldagen</t>
  </si>
  <si>
    <t>Annandag jul</t>
  </si>
  <si>
    <t>Nyårsafton</t>
  </si>
  <si>
    <t>Fel1</t>
  </si>
  <si>
    <t>Vid frånvaro (sjuk, vab, F-ledig, semester) kan inte en punkt registreras i arb-kolumnen.</t>
  </si>
  <si>
    <t>Fel2</t>
  </si>
  <si>
    <t>Vid semesteruttag kan du inte samtidigt sätta upp timmar för arbete eller frånvaro.</t>
  </si>
  <si>
    <t>Period</t>
  </si>
  <si>
    <t>Plan</t>
  </si>
  <si>
    <t>Arb</t>
  </si>
  <si>
    <t>Sjuk</t>
  </si>
  <si>
    <t>Vab</t>
  </si>
  <si>
    <t>F-ledig</t>
  </si>
  <si>
    <t>Anteckning</t>
  </si>
  <si>
    <t>Räkn</t>
  </si>
  <si>
    <t xml:space="preserve">Summa: </t>
  </si>
  <si>
    <t xml:space="preserve">Antal timmar: </t>
  </si>
  <si>
    <t xml:space="preserve">Ditt namn: </t>
  </si>
  <si>
    <t>Arbetsgivare:</t>
  </si>
  <si>
    <t xml:space="preserve">Arbetsgivare: </t>
  </si>
  <si>
    <t xml:space="preserve">Namn: </t>
  </si>
  <si>
    <t>Sem</t>
  </si>
  <si>
    <t>Fel4</t>
  </si>
  <si>
    <t>Vid frånvaro (sjuk, vab, F-ledig) kan inte antalet timmar vara högre än planerade.</t>
  </si>
  <si>
    <t>Vid semesteruttag måste motsvarande tid vara planerad i "Plan"-kolumnen.</t>
  </si>
  <si>
    <t>Fel3</t>
  </si>
  <si>
    <t>Diff *)</t>
  </si>
  <si>
    <t>*) Förklaring till felmeddelanden i "Diff"-kolumnen:</t>
  </si>
  <si>
    <t>Sysselsättningsgrad</t>
  </si>
  <si>
    <t>Från</t>
  </si>
  <si>
    <t>Till</t>
  </si>
  <si>
    <t>Ssg</t>
  </si>
  <si>
    <t>A</t>
  </si>
  <si>
    <t>B</t>
  </si>
  <si>
    <t>C</t>
  </si>
  <si>
    <t>D</t>
  </si>
  <si>
    <t>E</t>
  </si>
  <si>
    <t>Grunddata</t>
  </si>
  <si>
    <t>Jan</t>
  </si>
  <si>
    <t>Månad</t>
  </si>
  <si>
    <t>Planerad tid</t>
  </si>
  <si>
    <t>Arbetad tid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</si>
  <si>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</si>
  <si>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</si>
  <si>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</si>
  <si>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</si>
  <si>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</si>
  <si>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</si>
  <si>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</si>
  <si>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</si>
  <si>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</si>
  <si>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</si>
  <si>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</si>
  <si>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Dagar</t>
  </si>
  <si>
    <t>Semester</t>
  </si>
  <si>
    <t>Ack plan</t>
  </si>
  <si>
    <t>Ack arb</t>
  </si>
  <si>
    <t>Arb/vecka</t>
  </si>
  <si>
    <t>Arb/dag</t>
  </si>
  <si>
    <t>Dgr/vecka</t>
  </si>
  <si>
    <t>Tretton afton</t>
  </si>
  <si>
    <t>Tretton dag</t>
  </si>
  <si>
    <t>Semester *)</t>
  </si>
  <si>
    <t>Summa semesteruttag</t>
  </si>
  <si>
    <t>Tidsschema för år:</t>
  </si>
  <si>
    <t>Rekommenderad programvara</t>
  </si>
  <si>
    <t>Schemat är byggt i Microsoft Excel men fungerar även i vissa andra program.</t>
  </si>
  <si>
    <t>Till dig som inte har Microsoft Excel rekommenderar jag LibreOffice som</t>
  </si>
  <si>
    <t>Download LibreOffice | LibreOffice - Free Office Suite - Based on OpenOffice - Compatible with Microsoft</t>
  </si>
  <si>
    <t>finns för både PC och MacOS (64-bit).</t>
  </si>
  <si>
    <t>Skriv en punkt (.) i kolumnen Arb om du inte arbetar en planerad dag då hanteras diffen.</t>
  </si>
  <si>
    <t xml:space="preserve">Nu har du öppnat Kumnets Tidsschema. </t>
  </si>
  <si>
    <t>Fliken "Summeringar" visar din arbetstid per månad.</t>
  </si>
  <si>
    <t>Arb = Den tid du arbetat</t>
  </si>
  <si>
    <t>Sjuk = Den arbetstid du varit sjuk per dag</t>
  </si>
  <si>
    <t>VAB = Den arbetstid du VAB-at per dag</t>
  </si>
  <si>
    <t>F-ledig = Den arbetstid du varit föräldraledig per dag.</t>
  </si>
  <si>
    <t>Semester = De planerade dagar som du haft semester.</t>
  </si>
  <si>
    <t>På månadsflikarna anger du alltid total tid per dag i timmar:</t>
  </si>
  <si>
    <t>Behöver du hjälp mejlar du:</t>
  </si>
  <si>
    <t>tidsschema@kumnet.se</t>
  </si>
  <si>
    <t>Hälsningar</t>
  </si>
  <si>
    <t>Kumnet Data</t>
  </si>
  <si>
    <t>Kent Andersson</t>
  </si>
  <si>
    <t>www.kumnet.se</t>
  </si>
  <si>
    <t>Plan = Den tid du planerat att arbeta</t>
  </si>
  <si>
    <t>I Diff-kolumnen visas felmeddelanden om du registrerar tiden fel. De hjälper dig att göra rätt.</t>
  </si>
  <si>
    <t>Registrera dig som användare</t>
  </si>
  <si>
    <t>Din mejladress lämnas inte ut till någon annan.</t>
  </si>
  <si>
    <t>Då kan jag meddela dig om kommande tidsscheman eller annat som</t>
  </si>
  <si>
    <t>har med tidsschemat att göra. Antalet användare påverkar också</t>
  </si>
  <si>
    <t>tidsschemats framtid.</t>
  </si>
  <si>
    <t>Välkommen med din registrering, det räcker med ett mejl till</t>
  </si>
  <si>
    <t>Stat</t>
  </si>
  <si>
    <t>Snittarb-tid/dag</t>
  </si>
  <si>
    <t>Arbetade timmar</t>
  </si>
  <si>
    <t>Tid</t>
  </si>
  <si>
    <t>Ack tid</t>
  </si>
  <si>
    <t>Har du öppnat det direkt på webben behöver du spara ner det till din egen hårddisk.</t>
  </si>
  <si>
    <t>Sparade semesterdagar:</t>
  </si>
  <si>
    <t>Justering</t>
  </si>
  <si>
    <t>Antal sparade</t>
  </si>
  <si>
    <t>Totalt semesteruttag</t>
  </si>
  <si>
    <t>Totalt antal semesterdagar</t>
  </si>
  <si>
    <t>Återstående semesterdagar</t>
  </si>
  <si>
    <t>*) Är du osäker på antal semesterdagar frågar du din arbetsgivare.</t>
  </si>
  <si>
    <t>Fliken Semester hjälper dig hålla kolla på dina semesterdagar.</t>
  </si>
  <si>
    <t>År 2021</t>
  </si>
  <si>
    <t xml:space="preserve">   *) Semester räknas inte i timmar, endast i hela dagar och visas här som information.</t>
  </si>
  <si>
    <t>De dagar du förlägger ditt arbete till avgör veckoarbetstiden.</t>
  </si>
  <si>
    <t>*) Förtroendearbetstid enligt Vision Ekumeniskas avtal har en årsarbetstid på högst 250 dagar</t>
  </si>
  <si>
    <t xml:space="preserve">   Arbetsdagar måndag-fredag ger 40,00 tim/vecka. </t>
  </si>
  <si>
    <t xml:space="preserve">    Är du intresserad av ett tidsschema som räknar om timmarna till arbetsdagar mejlar du mig </t>
  </si>
  <si>
    <t xml:space="preserve">     inklusive semester, med en veckoarbetstid på 38,25 timmar. (§ 5 Mom. 2)</t>
  </si>
  <si>
    <t>Rikt-tid/mån **)</t>
  </si>
  <si>
    <t xml:space="preserve">    och beställer ett Dag-tidsschema. </t>
  </si>
  <si>
    <t>Arbetstid</t>
  </si>
  <si>
    <t>Ack diff</t>
  </si>
  <si>
    <t xml:space="preserve">Ackumulerade timmar: </t>
  </si>
  <si>
    <t xml:space="preserve">Antal dagar: </t>
  </si>
  <si>
    <t>År 2022</t>
  </si>
  <si>
    <t xml:space="preserve">   Arbetsdagar måndag-söndag ger 38,25 tim/vecka. *)</t>
  </si>
  <si>
    <t xml:space="preserve"> **) Rikt-tid/mån visas endast vid veckoarbetstid 38,25 (ställs in på fliken Grunddata). För arbetsdagar mån-sön.</t>
  </si>
  <si>
    <t>På månadsflikarnas rad 39 finns ackumulerade timmar för Plan och Arb-kolumnerna.</t>
  </si>
  <si>
    <t>Här är länken för att hämta programmet kostnadsfritt:</t>
  </si>
  <si>
    <t xml:space="preserve">    Tänk på att det tidsschema du använder skall vara godkänt av arbetsgivaren.</t>
  </si>
  <si>
    <t>Summeringar</t>
  </si>
  <si>
    <t xml:space="preserve">                    (Arb = kolumnerna för Arbete + Sjuk + Vab + Föräldraledig + Semester)</t>
  </si>
  <si>
    <t xml:space="preserve">   Veckoarbetstid vid 100% sysselsättningsgrad: </t>
  </si>
  <si>
    <t>x</t>
  </si>
  <si>
    <t>Exempel</t>
  </si>
  <si>
    <t>Mina anteckningar:</t>
  </si>
  <si>
    <t>Prognos</t>
  </si>
  <si>
    <t>Du kan starta och avsluta tidsschemat vilket datum som helst under året, samt ändra sysselsättningsgrad fyra gånger under året (om det skulle behövas). Inställningarna gör du 
under fliken Grunddata i tabellen sysselsättningsgrad.</t>
  </si>
  <si>
    <t>Notering/underskrift:</t>
  </si>
  <si>
    <t xml:space="preserve">Timmar o decimaler  </t>
  </si>
  <si>
    <t>Tidsschemat visar endast en decimal för timmar vid summering men räknar med alla 
decimaler som du anger och avrundar visningen till en decimal.</t>
  </si>
  <si>
    <t>År 2023</t>
  </si>
  <si>
    <t>När du har programmet på din hårddisk fyller du i dina uppgifter på fliken "Grunddata".</t>
  </si>
  <si>
    <t>År 2024</t>
  </si>
  <si>
    <t>Vanligaste helgdagarna i Sverige under 2026:</t>
  </si>
  <si>
    <t>Version 1</t>
  </si>
  <si>
    <t>År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</si>
</sst>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0"/>
      <color rgb="FF00B050"/>
      <name val="Arial"/>
      <family val="2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rgb="FFC9E7A7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90">
    <xf numFmtId="0" fontId="0" fillId="0" borderId="0" xfId="0"/>
    <xf numFmtId="0" fontId="0" fillId="0" borderId="4" xfId="0" applyBorder="1"/>
    <xf numFmtId="14" fontId="0" fillId="0" borderId="0" xfId="0" applyNumberFormat="1"/>
    <xf numFmtId="0" fontId="0" fillId="0" borderId="3" xfId="0" applyBorder="1"/>
    <xf numFmtId="0" fontId="0" fillId="0" borderId="6" xfId="0" applyBorder="1"/>
    <xf numFmtId="14" fontId="1" fillId="0" borderId="7" xfId="1" applyNumberFormat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14" fontId="1" fillId="0" borderId="10" xfId="1" applyNumberFormat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/>
    <xf numFmtId="15" fontId="1" fillId="0" borderId="12" xfId="1" applyNumberFormat="1" applyBorder="1"/>
    <xf numFmtId="14" fontId="1" fillId="0" borderId="13" xfId="1" applyNumberFormat="1" applyBorder="1" applyAlignment="1">
      <alignment horizontal="center"/>
    </xf>
    <xf numFmtId="0" fontId="1" fillId="0" borderId="14" xfId="1" applyBorder="1" applyAlignment="1">
      <alignment horizontal="center"/>
    </xf>
    <xf numFmtId="14" fontId="1" fillId="0" borderId="15" xfId="1" applyNumberFormat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/>
    <xf numFmtId="165" fontId="0" fillId="2" borderId="21" xfId="0" applyNumberFormat="1" applyFill="1" applyBorder="1" applyAlignment="1" applyProtection="1">
      <alignment horizontal="center"/>
      <protection locked="0"/>
    </xf>
    <xf numFmtId="165" fontId="0" fillId="2" borderId="22" xfId="0" applyNumberFormat="1" applyFill="1" applyBorder="1" applyAlignment="1" applyProtection="1">
      <alignment horizontal="center"/>
      <protection locked="0"/>
    </xf>
    <xf numFmtId="165" fontId="0" fillId="3" borderId="20" xfId="0" applyNumberFormat="1" applyFill="1" applyBorder="1" applyAlignment="1" applyProtection="1">
      <alignment horizontal="center"/>
      <protection locked="0"/>
    </xf>
    <xf numFmtId="165" fontId="0" fillId="3" borderId="18" xfId="0" applyNumberFormat="1" applyFill="1" applyBorder="1" applyAlignment="1" applyProtection="1">
      <alignment horizontal="center"/>
      <protection locked="0"/>
    </xf>
    <xf numFmtId="0" fontId="0" fillId="0" borderId="21" xfId="0" applyBorder="1"/>
    <xf numFmtId="0" fontId="0" fillId="0" borderId="27" xfId="0" applyBorder="1"/>
    <xf numFmtId="0" fontId="6" fillId="2" borderId="21" xfId="0" applyFont="1" applyFill="1" applyBorder="1" applyProtection="1">
      <protection locked="0"/>
    </xf>
    <xf numFmtId="166" fontId="0" fillId="2" borderId="21" xfId="0" applyNumberFormat="1" applyFill="1" applyBorder="1" applyProtection="1">
      <protection locked="0"/>
    </xf>
    <xf numFmtId="166" fontId="0" fillId="2" borderId="22" xfId="0" applyNumberFormat="1" applyFill="1" applyBorder="1" applyProtection="1">
      <protection locked="0"/>
    </xf>
    <xf numFmtId="0" fontId="4" fillId="0" borderId="24" xfId="0" applyFont="1" applyBorder="1"/>
    <xf numFmtId="0" fontId="4" fillId="0" borderId="24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0" fillId="0" borderId="0" xfId="0" applyAlignment="1">
      <alignment horizontal="center"/>
    </xf>
    <xf numFmtId="2" fontId="0" fillId="2" borderId="21" xfId="0" applyNumberFormat="1" applyFill="1" applyBorder="1" applyProtection="1">
      <protection locked="0"/>
    </xf>
    <xf numFmtId="14" fontId="0" fillId="2" borderId="21" xfId="0" applyNumberFormat="1" applyFill="1" applyBorder="1" applyProtection="1">
      <protection locked="0"/>
    </xf>
    <xf numFmtId="9" fontId="0" fillId="2" borderId="21" xfId="0" applyNumberFormat="1" applyFill="1" applyBorder="1" applyProtection="1">
      <protection locked="0"/>
    </xf>
    <xf numFmtId="0" fontId="6" fillId="0" borderId="0" xfId="0" applyFont="1"/>
    <xf numFmtId="0" fontId="6" fillId="0" borderId="30" xfId="0" quotePrefix="1" applyFont="1" applyBorder="1"/>
    <xf numFmtId="0" fontId="2" fillId="0" borderId="0" xfId="2"/>
    <xf numFmtId="0" fontId="16" fillId="0" borderId="0" xfId="0" applyFont="1"/>
    <xf numFmtId="0" fontId="0" fillId="0" borderId="31" xfId="0" applyBorder="1"/>
    <xf numFmtId="0" fontId="0" fillId="0" borderId="19" xfId="0" applyBorder="1"/>
    <xf numFmtId="0" fontId="4" fillId="4" borderId="24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166" fontId="0" fillId="0" borderId="30" xfId="0" applyNumberFormat="1" applyBorder="1"/>
    <xf numFmtId="1" fontId="0" fillId="2" borderId="21" xfId="0" applyNumberFormat="1" applyFill="1" applyBorder="1" applyProtection="1">
      <protection locked="0"/>
    </xf>
    <xf numFmtId="0" fontId="12" fillId="0" borderId="0" xfId="0" applyFont="1" applyAlignment="1">
      <alignment horizontal="center"/>
    </xf>
    <xf numFmtId="3" fontId="0" fillId="0" borderId="21" xfId="0" applyNumberFormat="1" applyBorder="1"/>
    <xf numFmtId="0" fontId="4" fillId="4" borderId="25" xfId="0" applyFont="1" applyFill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166" fontId="0" fillId="0" borderId="46" xfId="0" applyNumberFormat="1" applyBorder="1"/>
    <xf numFmtId="0" fontId="4" fillId="4" borderId="48" xfId="0" applyFont="1" applyFill="1" applyBorder="1" applyAlignment="1">
      <alignment horizontal="center"/>
    </xf>
    <xf numFmtId="0" fontId="4" fillId="0" borderId="50" xfId="0" applyFont="1" applyBorder="1" applyAlignment="1">
      <alignment horizontal="center"/>
    </xf>
    <xf numFmtId="3" fontId="0" fillId="0" borderId="46" xfId="0" applyNumberFormat="1" applyBorder="1"/>
    <xf numFmtId="0" fontId="12" fillId="0" borderId="0" xfId="0" applyFont="1"/>
    <xf numFmtId="0" fontId="0" fillId="0" borderId="21" xfId="0" applyBorder="1" applyAlignment="1">
      <alignment horizontal="center"/>
    </xf>
    <xf numFmtId="0" fontId="17" fillId="0" borderId="0" xfId="0" applyFont="1"/>
    <xf numFmtId="2" fontId="0" fillId="0" borderId="0" xfId="0" applyNumberFormat="1"/>
    <xf numFmtId="0" fontId="0" fillId="0" borderId="33" xfId="0" applyBorder="1"/>
    <xf numFmtId="0" fontId="0" fillId="0" borderId="34" xfId="0" applyBorder="1"/>
    <xf numFmtId="2" fontId="0" fillId="0" borderId="33" xfId="0" applyNumberFormat="1" applyBorder="1"/>
    <xf numFmtId="2" fontId="0" fillId="0" borderId="35" xfId="0" applyNumberFormat="1" applyBorder="1"/>
    <xf numFmtId="0" fontId="6" fillId="0" borderId="23" xfId="0" applyFont="1" applyBorder="1" applyAlignment="1">
      <alignment horizontal="center"/>
    </xf>
    <xf numFmtId="0" fontId="0" fillId="0" borderId="27" xfId="0" applyBorder="1" applyAlignment="1">
      <alignment horizontal="center"/>
    </xf>
    <xf numFmtId="4" fontId="0" fillId="0" borderId="27" xfId="0" applyNumberFormat="1" applyBorder="1"/>
    <xf numFmtId="2" fontId="0" fillId="0" borderId="21" xfId="0" applyNumberFormat="1" applyBorder="1"/>
    <xf numFmtId="4" fontId="0" fillId="0" borderId="21" xfId="0" applyNumberFormat="1" applyBorder="1"/>
    <xf numFmtId="14" fontId="0" fillId="0" borderId="21" xfId="0" applyNumberFormat="1" applyBorder="1"/>
    <xf numFmtId="4" fontId="0" fillId="0" borderId="0" xfId="0" applyNumberFormat="1"/>
    <xf numFmtId="0" fontId="2" fillId="0" borderId="0" xfId="2" applyProtection="1"/>
    <xf numFmtId="0" fontId="14" fillId="0" borderId="0" xfId="2" applyFont="1" applyProtection="1"/>
    <xf numFmtId="0" fontId="0" fillId="0" borderId="30" xfId="0" quotePrefix="1" applyBorder="1"/>
    <xf numFmtId="0" fontId="0" fillId="0" borderId="30" xfId="0" applyBorder="1"/>
    <xf numFmtId="0" fontId="18" fillId="0" borderId="0" xfId="0" applyFont="1"/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  <xf numFmtId="0" fontId="18" fillId="0" borderId="21" xfId="0" applyFont="1" applyBorder="1"/>
    <xf numFmtId="0" fontId="0" fillId="0" borderId="24" xfId="0" applyBorder="1"/>
    <xf numFmtId="0" fontId="18" fillId="0" borderId="27" xfId="0" applyFont="1" applyBorder="1"/>
    <xf numFmtId="0" fontId="0" fillId="0" borderId="0" xfId="0" quotePrefix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21" xfId="0" applyFont="1" applyBorder="1" applyAlignment="1">
      <alignment horizontal="center"/>
    </xf>
    <xf numFmtId="0" fontId="6" fillId="0" borderId="21" xfId="0" applyFont="1" applyBorder="1" applyAlignment="1">
      <alignment horizontal="center" textRotation="90"/>
    </xf>
    <xf numFmtId="0" fontId="6" fillId="0" borderId="19" xfId="0" applyFont="1" applyBorder="1" applyAlignment="1">
      <alignment horizontal="center" textRotation="90"/>
    </xf>
    <xf numFmtId="164" fontId="6" fillId="0" borderId="21" xfId="0" applyNumberFormat="1" applyFont="1" applyBorder="1" applyAlignment="1">
      <alignment horizontal="center"/>
    </xf>
    <xf numFmtId="0" fontId="6" fillId="0" borderId="20" xfId="0" applyFont="1" applyBorder="1" applyAlignment="1">
      <alignment horizontal="center" textRotation="90"/>
    </xf>
    <xf numFmtId="0" fontId="6" fillId="0" borderId="21" xfId="0" applyFont="1" applyBorder="1" applyAlignment="1">
      <alignment horizontal="right" textRotation="90"/>
    </xf>
    <xf numFmtId="0" fontId="6" fillId="0" borderId="21" xfId="0" applyFont="1" applyBorder="1" applyAlignment="1">
      <alignment horizontal="center" textRotation="90" wrapText="1"/>
    </xf>
    <xf numFmtId="0" fontId="5" fillId="0" borderId="21" xfId="0" applyFon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15" fillId="0" borderId="19" xfId="0" applyNumberFormat="1" applyFont="1" applyBorder="1" applyAlignment="1">
      <alignment horizontal="center"/>
    </xf>
    <xf numFmtId="0" fontId="5" fillId="0" borderId="21" xfId="0" applyFont="1" applyBorder="1"/>
    <xf numFmtId="165" fontId="0" fillId="0" borderId="21" xfId="0" applyNumberFormat="1" applyBorder="1" applyAlignment="1">
      <alignment horizontal="center"/>
    </xf>
    <xf numFmtId="0" fontId="5" fillId="0" borderId="24" xfId="0" applyFon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15" fillId="0" borderId="25" xfId="0" applyNumberFormat="1" applyFont="1" applyBorder="1" applyAlignment="1">
      <alignment horizontal="center"/>
    </xf>
    <xf numFmtId="0" fontId="5" fillId="0" borderId="24" xfId="0" applyFont="1" applyBorder="1"/>
    <xf numFmtId="165" fontId="0" fillId="0" borderId="22" xfId="0" applyNumberFormat="1" applyBorder="1" applyAlignment="1">
      <alignment horizontal="center"/>
    </xf>
    <xf numFmtId="0" fontId="0" fillId="0" borderId="1" xfId="0" applyBorder="1"/>
    <xf numFmtId="0" fontId="0" fillId="0" borderId="36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9" xfId="0" applyBorder="1" applyAlignment="1">
      <alignment horizontal="right"/>
    </xf>
    <xf numFmtId="166" fontId="0" fillId="0" borderId="23" xfId="0" applyNumberFormat="1" applyBorder="1"/>
    <xf numFmtId="0" fontId="5" fillId="0" borderId="0" xfId="0" quotePrefix="1" applyFont="1"/>
    <xf numFmtId="165" fontId="0" fillId="0" borderId="41" xfId="0" applyNumberFormat="1" applyBorder="1" applyAlignment="1">
      <alignment horizontal="center"/>
    </xf>
    <xf numFmtId="165" fontId="0" fillId="0" borderId="42" xfId="0" applyNumberFormat="1" applyBorder="1" applyAlignment="1">
      <alignment horizontal="center"/>
    </xf>
    <xf numFmtId="165" fontId="0" fillId="0" borderId="45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/>
    </xf>
    <xf numFmtId="0" fontId="17" fillId="0" borderId="22" xfId="0" applyFont="1" applyBorder="1"/>
    <xf numFmtId="0" fontId="17" fillId="0" borderId="44" xfId="0" applyFont="1" applyBorder="1"/>
    <xf numFmtId="0" fontId="17" fillId="0" borderId="24" xfId="0" applyFont="1" applyBorder="1"/>
    <xf numFmtId="0" fontId="17" fillId="0" borderId="0" xfId="0" applyFont="1" applyAlignment="1">
      <alignment horizontal="right"/>
    </xf>
    <xf numFmtId="1" fontId="17" fillId="0" borderId="37" xfId="0" applyNumberFormat="1" applyFont="1" applyBorder="1" applyAlignment="1">
      <alignment horizontal="center"/>
    </xf>
    <xf numFmtId="0" fontId="17" fillId="0" borderId="37" xfId="0" applyFont="1" applyBorder="1"/>
    <xf numFmtId="1" fontId="1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0" fillId="0" borderId="21" xfId="0" applyBorder="1" applyAlignment="1">
      <alignment horizontal="center" textRotation="90" wrapText="1"/>
    </xf>
    <xf numFmtId="0" fontId="0" fillId="0" borderId="54" xfId="0" applyBorder="1"/>
    <xf numFmtId="0" fontId="0" fillId="0" borderId="55" xfId="0" applyBorder="1"/>
    <xf numFmtId="0" fontId="2" fillId="0" borderId="54" xfId="2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166" fontId="0" fillId="0" borderId="0" xfId="0" applyNumberFormat="1"/>
    <xf numFmtId="0" fontId="20" fillId="0" borderId="0" xfId="0" applyFont="1"/>
    <xf numFmtId="0" fontId="0" fillId="0" borderId="31" xfId="0" applyBorder="1" applyAlignment="1">
      <alignment horizontal="center"/>
    </xf>
    <xf numFmtId="3" fontId="17" fillId="0" borderId="0" xfId="0" applyNumberFormat="1" applyFont="1" applyAlignment="1">
      <alignment horizontal="center"/>
    </xf>
    <xf numFmtId="0" fontId="5" fillId="0" borderId="0" xfId="0" applyFont="1" applyAlignment="1">
      <alignment horizontal="right" vertical="top"/>
    </xf>
    <xf numFmtId="165" fontId="0" fillId="0" borderId="27" xfId="0" applyNumberFormat="1" applyBorder="1"/>
    <xf numFmtId="165" fontId="0" fillId="0" borderId="21" xfId="0" applyNumberFormat="1" applyBorder="1"/>
    <xf numFmtId="165" fontId="0" fillId="0" borderId="31" xfId="0" applyNumberFormat="1" applyBorder="1"/>
    <xf numFmtId="0" fontId="19" fillId="3" borderId="59" xfId="0" applyFont="1" applyFill="1" applyBorder="1" applyAlignment="1">
      <alignment horizontal="center" vertical="center" wrapText="1"/>
    </xf>
    <xf numFmtId="0" fontId="19" fillId="3" borderId="60" xfId="0" applyFont="1" applyFill="1" applyBorder="1" applyAlignment="1">
      <alignment horizontal="center" vertical="center" wrapText="1"/>
    </xf>
    <xf numFmtId="0" fontId="19" fillId="3" borderId="61" xfId="0" applyFont="1" applyFill="1" applyBorder="1" applyAlignment="1">
      <alignment horizontal="center" vertical="center" wrapText="1"/>
    </xf>
    <xf numFmtId="0" fontId="0" fillId="0" borderId="54" xfId="0" applyBorder="1" applyAlignment="1">
      <alignment wrapText="1"/>
    </xf>
    <xf numFmtId="0" fontId="0" fillId="0" borderId="0" xfId="0" applyAlignment="1">
      <alignment wrapText="1"/>
    </xf>
    <xf numFmtId="0" fontId="0" fillId="0" borderId="55" xfId="0" applyBorder="1" applyAlignment="1">
      <alignment wrapText="1"/>
    </xf>
    <xf numFmtId="0" fontId="0" fillId="0" borderId="54" xfId="0" applyBorder="1"/>
    <xf numFmtId="0" fontId="0" fillId="0" borderId="0" xfId="0"/>
    <xf numFmtId="0" fontId="0" fillId="0" borderId="55" xfId="0" applyBorder="1"/>
    <xf numFmtId="0" fontId="2" fillId="0" borderId="0" xfId="2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12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2" fillId="0" borderId="0" xfId="0" applyFont="1"/>
    <xf numFmtId="0" fontId="0" fillId="2" borderId="21" xfId="0" applyFill="1" applyBorder="1" applyProtection="1">
      <protection locked="0"/>
    </xf>
    <xf numFmtId="0" fontId="0" fillId="0" borderId="19" xfId="0" applyBorder="1"/>
    <xf numFmtId="0" fontId="0" fillId="0" borderId="33" xfId="0" applyBorder="1"/>
    <xf numFmtId="0" fontId="0" fillId="0" borderId="20" xfId="0" applyBorder="1"/>
    <xf numFmtId="0" fontId="12" fillId="3" borderId="0" xfId="0" applyFont="1" applyFill="1" applyAlignment="1">
      <alignment horizontal="center"/>
    </xf>
    <xf numFmtId="0" fontId="0" fillId="0" borderId="21" xfId="0" applyBorder="1"/>
    <xf numFmtId="0" fontId="11" fillId="0" borderId="49" xfId="0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0" fontId="12" fillId="0" borderId="19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37" xfId="0" applyBorder="1" applyAlignment="1">
      <alignment horizontal="center"/>
    </xf>
    <xf numFmtId="0" fontId="5" fillId="0" borderId="63" xfId="0" applyFont="1" applyBorder="1" applyAlignment="1" applyProtection="1">
      <alignment vertical="top"/>
      <protection locked="0"/>
    </xf>
    <xf numFmtId="0" fontId="5" fillId="0" borderId="64" xfId="0" applyFont="1" applyBorder="1" applyAlignment="1" applyProtection="1">
      <alignment vertical="top"/>
      <protection locked="0"/>
    </xf>
    <xf numFmtId="0" fontId="5" fillId="0" borderId="65" xfId="0" applyFont="1" applyBorder="1" applyAlignment="1" applyProtection="1">
      <alignment vertical="top"/>
      <protection locked="0"/>
    </xf>
    <xf numFmtId="0" fontId="5" fillId="0" borderId="66" xfId="0" applyFont="1" applyBorder="1" applyAlignment="1" applyProtection="1">
      <alignment vertical="top"/>
      <protection locked="0"/>
    </xf>
    <xf numFmtId="0" fontId="5" fillId="0" borderId="67" xfId="0" applyFont="1" applyBorder="1" applyAlignment="1" applyProtection="1">
      <alignment vertical="top"/>
      <protection locked="0"/>
    </xf>
    <xf numFmtId="0" fontId="5" fillId="0" borderId="68" xfId="0" applyFont="1" applyBorder="1" applyAlignment="1" applyProtection="1">
      <alignment vertical="top"/>
      <protection locked="0"/>
    </xf>
    <xf numFmtId="0" fontId="6" fillId="0" borderId="0" xfId="0" applyFont="1" applyAlignment="1">
      <alignment wrapText="1"/>
    </xf>
    <xf numFmtId="0" fontId="6" fillId="0" borderId="0" xfId="0" applyFont="1"/>
    <xf numFmtId="0" fontId="17" fillId="0" borderId="0" xfId="0" applyFont="1" applyAlignment="1">
      <alignment horizontal="right"/>
    </xf>
    <xf numFmtId="0" fontId="11" fillId="3" borderId="0" xfId="0" applyFont="1" applyFill="1" applyAlignment="1">
      <alignment horizontal="center"/>
    </xf>
    <xf numFmtId="0" fontId="21" fillId="0" borderId="21" xfId="0" applyFont="1" applyBorder="1" applyAlignment="1">
      <alignment horizontal="center"/>
    </xf>
    <xf numFmtId="0" fontId="9" fillId="0" borderId="0" xfId="0" applyFont="1"/>
    <xf numFmtId="0" fontId="6" fillId="0" borderId="0" xfId="0" applyFont="1" applyAlignment="1">
      <alignment vertical="top"/>
    </xf>
    <xf numFmtId="0" fontId="0" fillId="0" borderId="3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40" xfId="0" applyBorder="1" applyAlignment="1">
      <alignment horizontal="right"/>
    </xf>
    <xf numFmtId="0" fontId="0" fillId="0" borderId="0" xfId="0" applyAlignment="1">
      <alignment horizontal="right"/>
    </xf>
    <xf numFmtId="0" fontId="6" fillId="0" borderId="0" xfId="0" quotePrefix="1" applyFont="1"/>
    <xf numFmtId="0" fontId="0" fillId="0" borderId="43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8" xfId="0" applyBorder="1" applyAlignment="1">
      <alignment horizontal="right"/>
    </xf>
    <xf numFmtId="0" fontId="13" fillId="0" borderId="5" xfId="1" applyFont="1" applyBorder="1" applyAlignment="1">
      <alignment horizontal="center"/>
    </xf>
  </cellXfs>
  <cellStyles count="4">
    <cellStyle name="Hyperlänk" xfId="2" builtinId="8"/>
    <cellStyle name="Hyperlänk 2" xfId="3" xr:uid="{D5407E3C-4311-488B-9F7E-0F6677FB5B9F}"/>
    <cellStyle name="Normal" xfId="0" builtinId="0"/>
    <cellStyle name="Normal 2" xfId="1" xr:uid="{8AB89FF2-8D93-4C72-BB31-EB77D025DCB0}"/>
  </cellStyles>
  <dxfs count="25">
    <dxf>
      <font>
        <strike val="0"/>
        <color rgb="FFFF0000"/>
      </font>
    </dxf>
    <dxf>
      <font>
        <strike val="0"/>
        <color rgb="FF0070C0"/>
      </font>
    </dxf>
    <dxf>
      <font>
        <strike val="0"/>
        <color rgb="FFFF0000"/>
      </font>
    </dxf>
    <dxf>
      <font>
        <strike val="0"/>
        <color rgb="FF0070C0"/>
      </font>
    </dxf>
    <dxf>
      <font>
        <strike val="0"/>
        <color rgb="FFFF0000"/>
      </font>
    </dxf>
    <dxf>
      <font>
        <strike val="0"/>
        <color rgb="FF0070C0"/>
      </font>
    </dxf>
    <dxf>
      <font>
        <strike val="0"/>
        <color rgb="FFFF0000"/>
      </font>
    </dxf>
    <dxf>
      <font>
        <strike val="0"/>
        <color rgb="FF0070C0"/>
      </font>
    </dxf>
    <dxf>
      <font>
        <strike val="0"/>
        <color rgb="FFFF0000"/>
      </font>
    </dxf>
    <dxf>
      <font>
        <strike val="0"/>
        <color rgb="FF0070C0"/>
      </font>
    </dxf>
    <dxf>
      <font>
        <strike val="0"/>
        <color rgb="FFFF0000"/>
      </font>
    </dxf>
    <dxf>
      <font>
        <strike val="0"/>
        <color rgb="FF0070C0"/>
      </font>
    </dxf>
    <dxf>
      <font>
        <strike val="0"/>
        <color rgb="FFFF0000"/>
      </font>
    </dxf>
    <dxf>
      <font>
        <strike val="0"/>
        <color rgb="FF0070C0"/>
      </font>
    </dxf>
    <dxf>
      <font>
        <strike val="0"/>
        <color rgb="FFFF0000"/>
      </font>
    </dxf>
    <dxf>
      <font>
        <strike val="0"/>
        <color rgb="FF0070C0"/>
      </font>
    </dxf>
    <dxf>
      <font>
        <strike val="0"/>
        <color rgb="FFFF0000"/>
      </font>
    </dxf>
    <dxf>
      <font>
        <strike val="0"/>
        <color rgb="FF0070C0"/>
      </font>
    </dxf>
    <dxf>
      <font>
        <strike val="0"/>
        <color rgb="FFFF0000"/>
      </font>
    </dxf>
    <dxf>
      <font>
        <strike val="0"/>
        <color rgb="FF0070C0"/>
      </font>
    </dxf>
    <dxf>
      <font>
        <strike val="0"/>
        <color rgb="FFFF0000"/>
      </font>
    </dxf>
    <dxf>
      <font>
        <strike val="0"/>
        <color rgb="FF0070C0"/>
      </font>
    </dxf>
    <dxf>
      <font>
        <strike val="0"/>
        <color rgb="FFFF0000"/>
      </font>
    </dxf>
    <dxf>
      <font>
        <strike val="0"/>
        <color rgb="FF0070C0"/>
      </font>
    </dxf>
    <dxf>
      <font>
        <strike val="0"/>
        <color theme="0"/>
      </font>
    </dxf>
  </dxfs>
  <tableStyles count="0" defaultTableStyle="TableStyleMedium2" defaultPivotStyle="PivotStyleLight16"/>
  <colors>
    <mruColors>
      <color rgb="FFCCE9AD"/>
      <color rgb="FFFFFFDD"/>
      <color rgb="FFC9E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6351</xdr:rowOff>
    </xdr:from>
    <xdr:to>
      <xdr:col>7</xdr:col>
      <xdr:colOff>0</xdr:colOff>
      <xdr:row>29</xdr:row>
      <xdr:rowOff>114300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A37CDD07-A1CC-4CF2-A55E-CDD5D01D91E5}"/>
            </a:ext>
          </a:extLst>
        </xdr:cNvPr>
        <xdr:cNvSpPr txBox="1"/>
      </xdr:nvSpPr>
      <xdr:spPr>
        <a:xfrm>
          <a:off x="0" y="3959226"/>
          <a:ext cx="4362450" cy="13747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sv-SE" sz="1400" b="1">
              <a:solidFill>
                <a:srgbClr val="00B050"/>
              </a:solidFill>
            </a:rPr>
            <a:t>Förbereder schemat</a:t>
          </a:r>
        </a:p>
        <a:p>
          <a:r>
            <a:rPr lang="sv-SE" sz="1100"/>
            <a:t>Tabellen "Sysselsättningsgrad"</a:t>
          </a:r>
          <a:r>
            <a:rPr lang="sv-SE" sz="1100" baseline="0"/>
            <a:t> hjälper dig som har arbetsdagar </a:t>
          </a:r>
          <a:r>
            <a:rPr lang="sv-SE" sz="1100" b="1" baseline="0"/>
            <a:t>måndag - söndag</a:t>
          </a:r>
          <a:r>
            <a:rPr lang="sv-SE" sz="1100" baseline="0"/>
            <a:t> (38,25 tim/vecka vid 100% ssg) att få en uppfattning om hur många timmar som du skall planera per månad. </a:t>
          </a:r>
        </a:p>
        <a:p>
          <a:r>
            <a:rPr lang="sv-SE" sz="1100" baseline="0"/>
            <a:t>För tjänst med </a:t>
          </a:r>
          <a:r>
            <a:rPr lang="sv-SE" sz="1100" b="1" baseline="0"/>
            <a:t>arbetsdagar måndag-fredag</a:t>
          </a:r>
          <a:r>
            <a:rPr lang="sv-SE" sz="1100" b="0" baseline="0"/>
            <a:t> (40,00 tim/vecka vid 100% ssg) planerar du det antal timmar per dag som schemat från din arbetsgivare har</a:t>
          </a:r>
          <a:r>
            <a:rPr lang="sv-SE" sz="1100" baseline="0"/>
            <a:t>.</a:t>
          </a:r>
        </a:p>
      </xdr:txBody>
    </xdr:sp>
    <xdr:clientData/>
  </xdr:twoCellAnchor>
  <xdr:twoCellAnchor>
    <xdr:from>
      <xdr:col>10</xdr:col>
      <xdr:colOff>38101</xdr:colOff>
      <xdr:row>21</xdr:row>
      <xdr:rowOff>9525</xdr:rowOff>
    </xdr:from>
    <xdr:to>
      <xdr:col>17</xdr:col>
      <xdr:colOff>114300</xdr:colOff>
      <xdr:row>37</xdr:row>
      <xdr:rowOff>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37AB787E-7CD9-F9A0-FB63-E5384F3BD2D5}"/>
            </a:ext>
          </a:extLst>
        </xdr:cNvPr>
        <xdr:cNvSpPr txBox="1"/>
      </xdr:nvSpPr>
      <xdr:spPr>
        <a:xfrm>
          <a:off x="6391276" y="3838575"/>
          <a:ext cx="4343399" cy="2943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400"/>
            <a:t>Anvisningar</a:t>
          </a:r>
        </a:p>
        <a:p>
          <a:r>
            <a:rPr lang="sv-SE" sz="1100" u="sng"/>
            <a:t>&gt;Registrera endast i gula fält.&lt;</a:t>
          </a:r>
        </a:p>
        <a:p>
          <a:r>
            <a:rPr lang="sv-SE" sz="1100"/>
            <a:t>Här följer förklaring till exempelraderna ovan (avser schema med arbetsdagar mån-sön):</a:t>
          </a:r>
        </a:p>
        <a:p>
          <a:r>
            <a:rPr lang="sv-SE" sz="1100">
              <a:solidFill>
                <a:srgbClr val="FF0000"/>
              </a:solidFill>
            </a:rPr>
            <a:t>Period A: </a:t>
          </a:r>
          <a:r>
            <a:rPr lang="sv-SE" sz="1100"/>
            <a:t>"Från"</a:t>
          </a:r>
          <a:r>
            <a:rPr lang="sv-SE" sz="1100" baseline="0"/>
            <a:t> avser det datum du började din tjänst. Var det föregående år skall du låta värdet 2026-01-01 vara orört. Räknar du med att arbeta hela året skall det i "Till"-kolumnen stå 2026-12-31. I exemplet ovan står det 2026-05-31. Sysselsättningsgrad ("Ssg") är i detta exempel 50% och du arbetar i genomsnitt 5 dagar/vecka.</a:t>
          </a:r>
        </a:p>
        <a:p>
          <a:r>
            <a:rPr lang="sv-SE" sz="1100">
              <a:solidFill>
                <a:srgbClr val="FF0000"/>
              </a:solidFill>
            </a:rPr>
            <a:t>Period</a:t>
          </a:r>
          <a:r>
            <a:rPr lang="sv-SE" sz="1100" baseline="0">
              <a:solidFill>
                <a:srgbClr val="FF0000"/>
              </a:solidFill>
            </a:rPr>
            <a:t> B: </a:t>
          </a:r>
          <a:r>
            <a:rPr lang="sv-SE" sz="1100" baseline="0"/>
            <a:t>Vid ändring av sysselsättningsgrad rättar du Till-datumet för period A till dagen före den ändrade ssg. Skriv sedan in Till-datumet för den nya ssg-graden på raden för Period B. Samt den nya Ssg och dgr/vecka att arbeta. Datumet i "Från"-kolumnen fylls i automatiskt för period B-E.</a:t>
          </a:r>
        </a:p>
        <a:p>
          <a:r>
            <a:rPr lang="sv-SE" sz="1100" baseline="0">
              <a:solidFill>
                <a:srgbClr val="FF0000"/>
              </a:solidFill>
            </a:rPr>
            <a:t>Period C</a:t>
          </a:r>
          <a:r>
            <a:rPr lang="sv-SE" sz="1100" baseline="0"/>
            <a:t>: Så här fyller du i om du tar tjänstledigt.</a:t>
          </a:r>
        </a:p>
        <a:p>
          <a:r>
            <a:rPr lang="sv-SE" sz="1100" baseline="0">
              <a:solidFill>
                <a:srgbClr val="FF0000"/>
              </a:solidFill>
            </a:rPr>
            <a:t>Period D</a:t>
          </a:r>
          <a:r>
            <a:rPr lang="sv-SE" sz="1100" baseline="0"/>
            <a:t>: Här visas hur du fyller i när du återgår till arbete efter tjänstledighet.</a:t>
          </a:r>
          <a:endParaRPr lang="sv-SE" sz="1100"/>
        </a:p>
      </xdr:txBody>
    </xdr:sp>
    <xdr:clientData/>
  </xdr:twoCellAnchor>
  <xdr:twoCellAnchor editAs="oneCell">
    <xdr:from>
      <xdr:col>10</xdr:col>
      <xdr:colOff>31750</xdr:colOff>
      <xdr:row>13</xdr:row>
      <xdr:rowOff>228600</xdr:rowOff>
    </xdr:from>
    <xdr:to>
      <xdr:col>17</xdr:col>
      <xdr:colOff>107950</xdr:colOff>
      <xdr:row>21</xdr:row>
      <xdr:rowOff>19051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5A4B551F-90C7-2FBB-343A-351110AF1B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790"/>
        <a:stretch>
          <a:fillRect/>
        </a:stretch>
      </xdr:blipFill>
      <xdr:spPr>
        <a:xfrm>
          <a:off x="6375400" y="2552700"/>
          <a:ext cx="4343400" cy="13271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288923</xdr:colOff>
      <xdr:row>23</xdr:row>
      <xdr:rowOff>66675</xdr:rowOff>
    </xdr:from>
    <xdr:to>
      <xdr:col>14</xdr:col>
      <xdr:colOff>336549</xdr:colOff>
      <xdr:row>30</xdr:row>
      <xdr:rowOff>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6071D313-53C8-5117-F0AD-C8AF8ED6BF6B}"/>
            </a:ext>
          </a:extLst>
        </xdr:cNvPr>
        <xdr:cNvSpPr txBox="1"/>
      </xdr:nvSpPr>
      <xdr:spPr>
        <a:xfrm>
          <a:off x="6356348" y="4476750"/>
          <a:ext cx="3095626" cy="1200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Dessa värden är till hjälp för att planera arbetstiden vid veckoarbetstid på 38,25 timmar (anges</a:t>
          </a:r>
          <a:r>
            <a:rPr lang="sv-SE" sz="1100" baseline="0"/>
            <a:t> på fliken Grunddata och </a:t>
          </a:r>
          <a:r>
            <a:rPr lang="sv-SE" sz="1100"/>
            <a:t>visas endast vid valet 38,25 timmar). </a:t>
          </a:r>
          <a:r>
            <a:rPr lang="sv-SE" sz="1100" baseline="0"/>
            <a:t> </a:t>
          </a:r>
        </a:p>
        <a:p>
          <a:r>
            <a:rPr lang="sv-SE" sz="1100" baseline="0"/>
            <a:t>Värdena, som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anpassas till sysselsättningsgraden,</a:t>
          </a:r>
          <a:r>
            <a:rPr lang="sv-SE" sz="1100" baseline="0"/>
            <a:t> finns på månadsflikarnas rad 40 resp 41.</a:t>
          </a:r>
        </a:p>
      </xdr:txBody>
    </xdr:sp>
    <xdr:clientData fPrintsWithSheet="0"/>
  </xdr:twoCellAnchor>
  <xdr:twoCellAnchor>
    <xdr:from>
      <xdr:col>7</xdr:col>
      <xdr:colOff>466725</xdr:colOff>
      <xdr:row>18</xdr:row>
      <xdr:rowOff>19049</xdr:rowOff>
    </xdr:from>
    <xdr:to>
      <xdr:col>9</xdr:col>
      <xdr:colOff>571499</xdr:colOff>
      <xdr:row>23</xdr:row>
      <xdr:rowOff>66675</xdr:rowOff>
    </xdr:to>
    <xdr:sp macro="" textlink="">
      <xdr:nvSpPr>
        <xdr:cNvPr id="3" name="Pil: u-sväng 2">
          <a:extLst>
            <a:ext uri="{FF2B5EF4-FFF2-40B4-BE49-F238E27FC236}">
              <a16:creationId xmlns:a16="http://schemas.microsoft.com/office/drawing/2014/main" id="{F1557865-4A94-CEE1-863A-6E19DAF1B6D4}"/>
            </a:ext>
          </a:extLst>
        </xdr:cNvPr>
        <xdr:cNvSpPr/>
      </xdr:nvSpPr>
      <xdr:spPr>
        <a:xfrm flipH="1">
          <a:off x="5314950" y="3457574"/>
          <a:ext cx="1323974" cy="1019176"/>
        </a:xfrm>
        <a:prstGeom prst="uturnArrow">
          <a:avLst>
            <a:gd name="adj1" fmla="val 3931"/>
            <a:gd name="adj2" fmla="val 14252"/>
            <a:gd name="adj3" fmla="val 25000"/>
            <a:gd name="adj4" fmla="val 24766"/>
            <a:gd name="adj5" fmla="val 49766"/>
          </a:avLst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>
            <a:solidFill>
              <a:schemeClr val="tx1"/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kumnet.se/" TargetMode="External"/><Relationship Id="rId1" Type="http://schemas.openxmlformats.org/officeDocument/2006/relationships/hyperlink" Target="mailto:tidsschema@kumnet.se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tidsschema@kumnet.se" TargetMode="External"/><Relationship Id="rId1" Type="http://schemas.openxmlformats.org/officeDocument/2006/relationships/hyperlink" Target="https://www.libreoffice.org/download/download/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tidsschema@kumnet.s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DF37C-A4C3-48AD-A1C9-92A130210066}">
  <dimension ref="B1:J35"/>
  <sheetViews>
    <sheetView showGridLines="0" tabSelected="1" zoomScaleNormal="100" workbookViewId="0">
      <pane ySplit="1" topLeftCell="A2" activePane="bottomLeft" state="frozen"/>
      <selection pane="bottomLeft" activeCell="B3" sqref="B3"/>
    </sheetView>
  </sheetViews>
  <sheetFormatPr defaultRowHeight="15" x14ac:dyDescent="0.25"/>
  <cols>
    <col min="1" max="1" width="4.140625" customWidth="1"/>
    <col min="2" max="3" width="8.140625" customWidth="1"/>
    <col min="4" max="4" width="7.85546875" customWidth="1"/>
    <col min="5" max="5" width="9.42578125" customWidth="1"/>
    <col min="7" max="7" width="9.85546875" bestFit="1" customWidth="1"/>
    <col min="8" max="8" width="9.42578125" bestFit="1" customWidth="1"/>
    <col min="10" max="10" width="11.42578125" customWidth="1"/>
  </cols>
  <sheetData>
    <row r="1" spans="2:10" ht="59.1" customHeight="1" thickTop="1" thickBot="1" x14ac:dyDescent="0.3">
      <c r="B1" s="136" t="str">
        <f>"Välkommen till Kumnets tidsschema för " &amp; Grunddata!C5</f>
        <v>Välkommen till Kumnets tidsschema för 2026</v>
      </c>
      <c r="C1" s="137"/>
      <c r="D1" s="137"/>
      <c r="E1" s="137"/>
      <c r="F1" s="137"/>
      <c r="G1" s="137"/>
      <c r="H1" s="137"/>
      <c r="I1" s="137"/>
      <c r="J1" s="138"/>
    </row>
    <row r="2" spans="2:10" ht="15.75" thickTop="1" x14ac:dyDescent="0.25">
      <c r="B2" s="146" t="s">
        <v>172</v>
      </c>
      <c r="C2" s="147"/>
      <c r="D2" s="147"/>
      <c r="E2" s="147"/>
      <c r="F2" s="147"/>
      <c r="G2" s="147"/>
      <c r="H2" s="147"/>
      <c r="I2" s="147"/>
      <c r="J2" s="148"/>
    </row>
    <row r="3" spans="2:10" x14ac:dyDescent="0.25">
      <c r="B3" s="122"/>
      <c r="J3" s="123"/>
    </row>
    <row r="4" spans="2:10" x14ac:dyDescent="0.25">
      <c r="B4" s="122" t="s">
        <v>102</v>
      </c>
      <c r="J4" s="123"/>
    </row>
    <row r="5" spans="2:10" x14ac:dyDescent="0.25">
      <c r="B5" s="122" t="s">
        <v>129</v>
      </c>
      <c r="J5" s="123"/>
    </row>
    <row r="6" spans="2:10" x14ac:dyDescent="0.25">
      <c r="B6" s="122"/>
      <c r="J6" s="123"/>
    </row>
    <row r="7" spans="2:10" x14ac:dyDescent="0.25">
      <c r="B7" s="122" t="s">
        <v>169</v>
      </c>
      <c r="J7" s="123"/>
    </row>
    <row r="8" spans="2:10" x14ac:dyDescent="0.25">
      <c r="B8" s="122"/>
      <c r="J8" s="123"/>
    </row>
    <row r="9" spans="2:10" ht="44.1" customHeight="1" x14ac:dyDescent="0.25">
      <c r="B9" s="139" t="s">
        <v>164</v>
      </c>
      <c r="C9" s="140"/>
      <c r="D9" s="140"/>
      <c r="E9" s="140"/>
      <c r="F9" s="140"/>
      <c r="G9" s="140"/>
      <c r="H9" s="140"/>
      <c r="I9" s="140"/>
      <c r="J9" s="141"/>
    </row>
    <row r="10" spans="2:10" x14ac:dyDescent="0.25">
      <c r="B10" s="122"/>
      <c r="J10" s="123"/>
    </row>
    <row r="11" spans="2:10" x14ac:dyDescent="0.25">
      <c r="B11" s="122" t="s">
        <v>137</v>
      </c>
      <c r="J11" s="123"/>
    </row>
    <row r="12" spans="2:10" x14ac:dyDescent="0.25">
      <c r="B12" s="122"/>
      <c r="J12" s="123"/>
    </row>
    <row r="13" spans="2:10" x14ac:dyDescent="0.25">
      <c r="B13" s="122" t="s">
        <v>103</v>
      </c>
      <c r="J13" s="123"/>
    </row>
    <row r="14" spans="2:10" x14ac:dyDescent="0.25">
      <c r="B14" s="122"/>
      <c r="J14" s="123"/>
    </row>
    <row r="15" spans="2:10" x14ac:dyDescent="0.25">
      <c r="B15" s="122" t="s">
        <v>109</v>
      </c>
      <c r="J15" s="123"/>
    </row>
    <row r="16" spans="2:10" x14ac:dyDescent="0.25">
      <c r="B16" s="122"/>
      <c r="C16" t="s">
        <v>116</v>
      </c>
      <c r="J16" s="123"/>
    </row>
    <row r="17" spans="2:10" x14ac:dyDescent="0.25">
      <c r="B17" s="122"/>
      <c r="C17" t="s">
        <v>104</v>
      </c>
      <c r="J17" s="123"/>
    </row>
    <row r="18" spans="2:10" x14ac:dyDescent="0.25">
      <c r="B18" s="122"/>
      <c r="C18" t="s">
        <v>105</v>
      </c>
      <c r="J18" s="123"/>
    </row>
    <row r="19" spans="2:10" x14ac:dyDescent="0.25">
      <c r="B19" s="122"/>
      <c r="C19" t="s">
        <v>106</v>
      </c>
      <c r="J19" s="123"/>
    </row>
    <row r="20" spans="2:10" x14ac:dyDescent="0.25">
      <c r="B20" s="122"/>
      <c r="C20" t="s">
        <v>107</v>
      </c>
      <c r="J20" s="123"/>
    </row>
    <row r="21" spans="2:10" x14ac:dyDescent="0.25">
      <c r="B21" s="122"/>
      <c r="C21" t="s">
        <v>108</v>
      </c>
      <c r="J21" s="123"/>
    </row>
    <row r="22" spans="2:10" x14ac:dyDescent="0.25">
      <c r="B22" s="122"/>
      <c r="J22" s="123"/>
    </row>
    <row r="23" spans="2:10" x14ac:dyDescent="0.25">
      <c r="B23" s="122" t="s">
        <v>117</v>
      </c>
      <c r="J23" s="123"/>
    </row>
    <row r="24" spans="2:10" x14ac:dyDescent="0.25">
      <c r="B24" s="122"/>
      <c r="J24" s="123"/>
    </row>
    <row r="25" spans="2:10" x14ac:dyDescent="0.25">
      <c r="B25" s="122" t="s">
        <v>154</v>
      </c>
      <c r="J25" s="123"/>
    </row>
    <row r="26" spans="2:10" x14ac:dyDescent="0.25">
      <c r="B26" s="142" t="s">
        <v>158</v>
      </c>
      <c r="C26" s="143"/>
      <c r="D26" s="143"/>
      <c r="E26" s="143"/>
      <c r="F26" s="143"/>
      <c r="G26" s="143"/>
      <c r="H26" s="143"/>
      <c r="I26" s="143"/>
      <c r="J26" s="144"/>
    </row>
    <row r="27" spans="2:10" x14ac:dyDescent="0.25">
      <c r="B27" s="122"/>
      <c r="J27" s="123"/>
    </row>
    <row r="28" spans="2:10" x14ac:dyDescent="0.25">
      <c r="B28" s="122" t="s">
        <v>110</v>
      </c>
      <c r="E28" s="145" t="s">
        <v>111</v>
      </c>
      <c r="F28" s="145"/>
      <c r="G28" s="145"/>
      <c r="J28" s="123"/>
    </row>
    <row r="29" spans="2:10" x14ac:dyDescent="0.25">
      <c r="B29" s="122"/>
      <c r="J29" s="123"/>
    </row>
    <row r="30" spans="2:10" x14ac:dyDescent="0.25">
      <c r="B30" s="122" t="s">
        <v>112</v>
      </c>
      <c r="J30" s="123"/>
    </row>
    <row r="31" spans="2:10" x14ac:dyDescent="0.25">
      <c r="B31" s="122" t="s">
        <v>113</v>
      </c>
      <c r="J31" s="123"/>
    </row>
    <row r="32" spans="2:10" x14ac:dyDescent="0.25">
      <c r="B32" s="122" t="s">
        <v>114</v>
      </c>
      <c r="J32" s="123"/>
    </row>
    <row r="33" spans="2:10" x14ac:dyDescent="0.25">
      <c r="B33" s="124" t="s">
        <v>115</v>
      </c>
      <c r="J33" s="123"/>
    </row>
    <row r="34" spans="2:10" ht="15.75" thickBot="1" x14ac:dyDescent="0.3">
      <c r="B34" s="125"/>
      <c r="C34" s="126"/>
      <c r="D34" s="126"/>
      <c r="E34" s="126"/>
      <c r="F34" s="126"/>
      <c r="G34" s="126"/>
      <c r="H34" s="126"/>
      <c r="I34" s="126"/>
      <c r="J34" s="127"/>
    </row>
    <row r="35" spans="2:10" ht="15.75" thickTop="1" x14ac:dyDescent="0.25"/>
  </sheetData>
  <sheetProtection sheet="1" objects="1" scenarios="1"/>
  <mergeCells count="5">
    <mergeCell ref="B1:J1"/>
    <mergeCell ref="B9:J9"/>
    <mergeCell ref="B26:J26"/>
    <mergeCell ref="E28:G28"/>
    <mergeCell ref="B2:J2"/>
  </mergeCells>
  <hyperlinks>
    <hyperlink ref="E28" r:id="rId1" xr:uid="{0ED55ED7-D20B-4EF6-944D-BE7FE1C90D85}"/>
    <hyperlink ref="B33" r:id="rId2" xr:uid="{5DB383B4-8C3D-49BB-A1F2-78F94DDB58C2}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D049E-6992-4B7B-9991-696699EEDC74}">
  <dimension ref="A1:T49"/>
  <sheetViews>
    <sheetView workbookViewId="0">
      <pane xSplit="4" ySplit="5" topLeftCell="E6" activePane="bottomRight" state="frozen"/>
      <selection activeCell="E6" sqref="E6"/>
      <selection pane="topRight" activeCell="E6" sqref="E6"/>
      <selection pane="bottomLeft" activeCell="E6" sqref="E6"/>
      <selection pane="bottomRight" activeCell="E6" sqref="E6"/>
    </sheetView>
  </sheetViews>
  <sheetFormatPr defaultRowHeight="15" x14ac:dyDescent="0.25"/>
  <cols>
    <col min="1" max="1" width="5.7109375" style="30" bestFit="1" customWidth="1"/>
    <col min="2" max="2" width="4.7109375" style="30" bestFit="1" customWidth="1"/>
    <col min="3" max="3" width="4.7109375" style="82" bestFit="1" customWidth="1"/>
    <col min="4" max="4" width="11.5703125" style="82" bestFit="1" customWidth="1"/>
    <col min="5" max="6" width="5.7109375" style="30" customWidth="1"/>
    <col min="7" max="9" width="5.140625" style="30" customWidth="1"/>
    <col min="10" max="10" width="5.7109375" style="30" customWidth="1"/>
    <col min="11" max="11" width="5.28515625" style="30" customWidth="1"/>
    <col min="12" max="12" width="29.28515625" customWidth="1"/>
    <col min="13" max="13" width="6.7109375" customWidth="1"/>
    <col min="14" max="14" width="3.5703125" style="79" hidden="1" customWidth="1"/>
    <col min="15" max="16" width="3.5703125" hidden="1" customWidth="1"/>
    <col min="17" max="17" width="10.7109375" hidden="1" customWidth="1"/>
    <col min="18" max="18" width="8.140625" style="73" hidden="1" customWidth="1"/>
    <col min="19" max="19" width="8.7109375" hidden="1" customWidth="1"/>
    <col min="20" max="20" width="0" hidden="1" customWidth="1"/>
  </cols>
  <sheetData>
    <row r="1" spans="1:20" ht="15.75" x14ac:dyDescent="0.25">
      <c r="A1" s="177" t="str">
        <f>"Kumnets tidsschema - Juni " &amp; Grunddata!C5</f>
        <v>Kumnets tidsschema - Juni 2026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20" x14ac:dyDescent="0.25">
      <c r="A2" s="178" t="s">
        <v>101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20" ht="15.75" customHeight="1" x14ac:dyDescent="0.25">
      <c r="A3" s="73"/>
      <c r="C3" s="73" t="s">
        <v>50</v>
      </c>
      <c r="D3" s="179" t="str">
        <f>Grunddata!C7</f>
        <v>x</v>
      </c>
      <c r="E3" s="179"/>
      <c r="F3" s="179"/>
      <c r="G3" s="179"/>
      <c r="H3" s="179"/>
      <c r="I3" s="179"/>
      <c r="J3" s="80"/>
      <c r="K3" s="81" t="s">
        <v>51</v>
      </c>
      <c r="L3" s="179" t="str">
        <f>Grunddata!C6</f>
        <v>x</v>
      </c>
      <c r="M3" s="179"/>
    </row>
    <row r="4" spans="1:20" ht="9" customHeight="1" x14ac:dyDescent="0.25"/>
    <row r="5" spans="1:20" s="30" customFormat="1" ht="45.6" customHeight="1" x14ac:dyDescent="0.25">
      <c r="A5" s="83" t="s">
        <v>62</v>
      </c>
      <c r="B5" s="84" t="s">
        <v>0</v>
      </c>
      <c r="C5" s="85" t="s">
        <v>1</v>
      </c>
      <c r="D5" s="86" t="s">
        <v>2</v>
      </c>
      <c r="E5" s="87" t="s">
        <v>39</v>
      </c>
      <c r="F5" s="84" t="s">
        <v>40</v>
      </c>
      <c r="G5" s="84" t="s">
        <v>41</v>
      </c>
      <c r="H5" s="84" t="s">
        <v>42</v>
      </c>
      <c r="I5" s="84" t="s">
        <v>43</v>
      </c>
      <c r="J5" s="84" t="s">
        <v>52</v>
      </c>
      <c r="K5" s="84" t="s">
        <v>57</v>
      </c>
      <c r="L5" s="83" t="s">
        <v>44</v>
      </c>
      <c r="M5" s="83" t="s">
        <v>45</v>
      </c>
      <c r="N5" s="84" t="s">
        <v>41</v>
      </c>
      <c r="O5" s="84" t="s">
        <v>42</v>
      </c>
      <c r="P5" s="84" t="s">
        <v>43</v>
      </c>
      <c r="R5" s="88" t="s">
        <v>38</v>
      </c>
      <c r="S5" s="121" t="s">
        <v>125</v>
      </c>
      <c r="T5" s="130" t="s">
        <v>163</v>
      </c>
    </row>
    <row r="6" spans="1:20" x14ac:dyDescent="0.25">
      <c r="A6" s="90" t="str">
        <f>R6</f>
        <v>A-100%</v>
      </c>
      <c r="B6" s="91">
        <f>Kalender!A153</f>
        <v>46174</v>
      </c>
      <c r="C6" s="92" t="str">
        <f>Kalender!B153</f>
        <v>Mån</v>
      </c>
      <c r="D6" s="93" t="str">
        <f>Kalender!C153</f>
        <v/>
      </c>
      <c r="E6" s="19"/>
      <c r="F6" s="17"/>
      <c r="G6" s="17"/>
      <c r="H6" s="17"/>
      <c r="I6" s="17"/>
      <c r="J6" s="17"/>
      <c r="K6" s="94" t="str">
        <f>Q6</f>
        <v/>
      </c>
      <c r="L6" s="23"/>
      <c r="M6" s="24"/>
      <c r="N6" s="79">
        <f>IF(F6&gt;0,0,IF(G6&gt;0,1,0))</f>
        <v>0</v>
      </c>
      <c r="O6" s="79">
        <f t="shared" ref="O6:O36" si="0">IF(F6&gt;0,0,IF(H6&gt;0,1-N6,0))</f>
        <v>0</v>
      </c>
      <c r="P6" s="79">
        <f t="shared" ref="P6:P36" si="1">IF(F6&gt;0,0,IF(I6&gt;0,1-N6-O6,0))</f>
        <v>0</v>
      </c>
      <c r="Q6" s="30" t="str">
        <f t="shared" ref="Q6:Q36" si="2">IF(F6=".",IF(SUM(G6:J6)=0,E6*-1,"Fel1"),IF(SUM(F6:J6)=0,"",IF(J6&gt;0,IF(E6=J6,IF(SUM(F6:I6)=0,"","Fel2"),"Fel3"),IF(SUM(G6:I6)&gt;0,IF(SUM(F6:I6)&lt;=E6,IF(E6-SUM(F6:I6)=0,"",SUM(F6:I6)-E6),"Fel4"),IF(E6-F6=0,"",F6-E6)))))</f>
        <v/>
      </c>
      <c r="R6" s="73" t="str">
        <f>IF(B6&lt;Grunddata!$B$18,"-",IF(B6&lt;=Grunddata!$C$18,Grunddata!$A$18&amp;"-"&amp;Grunddata!$D$18*100 &amp; "%",IF(B6&lt;=Grunddata!$C$19,Grunddata!$A$19&amp;"-"&amp;Grunddata!$D$19*100 &amp; "%",IF(B6&lt;=Grunddata!$C$20,Grunddata!$A$20&amp;"-"&amp;Grunddata!$D$20*100 &amp; "%",IF(B6&lt;=Grunddata!$C$21,Grunddata!$A$21&amp;"-"&amp;Grunddata!$D$21*100 &amp; "%",IF(B6&lt;=Grunddata!$C$22,Grunddata!$A$22&amp;"-"&amp;Grunddata!$D$22*100 &amp; "%","-"))))))</f>
        <v>A-100%</v>
      </c>
      <c r="S6">
        <f>IF(LEFT(A6,1)="A",Grunddata!$S$17,IF(LEFT(A6,1)="B",Grunddata!$S$18,IF(LEFT(A6,1)="C",Grunddata!$S$19,IF(LEFT(A6,1)="D",Grunddata!$S$20,IF(LEFT(A6,1)="E",Grunddata!$S$21,0)))))</f>
        <v>5.46</v>
      </c>
      <c r="T6">
        <f>IF(F6=".",0,IF(F6+G6+H6+I6+J6=0,E6,F6+G6+H6+I6+J6))</f>
        <v>0</v>
      </c>
    </row>
    <row r="7" spans="1:20" x14ac:dyDescent="0.25">
      <c r="A7" s="90" t="str">
        <f t="shared" ref="A7:A35" si="3">R7</f>
        <v>A-100%</v>
      </c>
      <c r="B7" s="91">
        <f>Kalender!A154</f>
        <v>46175</v>
      </c>
      <c r="C7" s="92" t="str">
        <f>Kalender!B154</f>
        <v>Tis</v>
      </c>
      <c r="D7" s="93" t="str">
        <f>Kalender!C154</f>
        <v/>
      </c>
      <c r="E7" s="19"/>
      <c r="F7" s="17"/>
      <c r="G7" s="17"/>
      <c r="H7" s="17"/>
      <c r="I7" s="17"/>
      <c r="J7" s="17"/>
      <c r="K7" s="94" t="str">
        <f t="shared" ref="K7:K36" si="4">Q7</f>
        <v/>
      </c>
      <c r="L7" s="23"/>
      <c r="M7" s="24"/>
      <c r="N7" s="79">
        <f t="shared" ref="N7:N36" si="5">IF(F7&gt;0,0,IF(G7&gt;0,1,0))</f>
        <v>0</v>
      </c>
      <c r="O7" s="79">
        <f t="shared" si="0"/>
        <v>0</v>
      </c>
      <c r="P7" s="79">
        <f t="shared" si="1"/>
        <v>0</v>
      </c>
      <c r="Q7" s="30" t="str">
        <f t="shared" si="2"/>
        <v/>
      </c>
      <c r="R7" s="73" t="str">
        <f>IF(B7&lt;Grunddata!$B$18,"-",IF(B7&lt;=Grunddata!$C$18,Grunddata!$A$18&amp;"-"&amp;Grunddata!$D$18*100 &amp; "%",IF(B7&lt;=Grunddata!$C$19,Grunddata!$A$19&amp;"-"&amp;Grunddata!$D$19*100 &amp; "%",IF(B7&lt;=Grunddata!$C$20,Grunddata!$A$20&amp;"-"&amp;Grunddata!$D$20*100 &amp; "%",IF(B7&lt;=Grunddata!$C$21,Grunddata!$A$21&amp;"-"&amp;Grunddata!$D$21*100 &amp; "%",IF(B7&lt;=Grunddata!$C$22,Grunddata!$A$22&amp;"-"&amp;Grunddata!$D$22*100 &amp; "%","-"))))))</f>
        <v>A-100%</v>
      </c>
      <c r="S7">
        <f>IF(LEFT(A7,1)="A",Grunddata!$S$17,IF(LEFT(A7,1)="B",Grunddata!$S$18,IF(LEFT(A7,1)="C",Grunddata!$S$19,IF(LEFT(A7,1)="D",Grunddata!$S$20,IF(LEFT(A7,1)="E",Grunddata!$S$21,0)))))</f>
        <v>5.46</v>
      </c>
      <c r="T7">
        <f t="shared" ref="T7:T36" si="6">IF(F7=".",0,IF(F7+G7+H7+I7+J7=0,E7,F7+G7+H7+I7+J7))</f>
        <v>0</v>
      </c>
    </row>
    <row r="8" spans="1:20" x14ac:dyDescent="0.25">
      <c r="A8" s="90" t="str">
        <f t="shared" si="3"/>
        <v>A-100%</v>
      </c>
      <c r="B8" s="91">
        <f>Kalender!A155</f>
        <v>46176</v>
      </c>
      <c r="C8" s="92" t="str">
        <f>Kalender!B155</f>
        <v>Ons</v>
      </c>
      <c r="D8" s="93" t="str">
        <f>Kalender!C155</f>
        <v/>
      </c>
      <c r="E8" s="19"/>
      <c r="F8" s="17"/>
      <c r="G8" s="17"/>
      <c r="H8" s="17"/>
      <c r="I8" s="17"/>
      <c r="J8" s="17"/>
      <c r="K8" s="94" t="str">
        <f t="shared" si="4"/>
        <v/>
      </c>
      <c r="L8" s="23"/>
      <c r="M8" s="24"/>
      <c r="N8" s="79">
        <f t="shared" si="5"/>
        <v>0</v>
      </c>
      <c r="O8" s="79">
        <f t="shared" si="0"/>
        <v>0</v>
      </c>
      <c r="P8" s="79">
        <f t="shared" si="1"/>
        <v>0</v>
      </c>
      <c r="Q8" s="30" t="str">
        <f t="shared" si="2"/>
        <v/>
      </c>
      <c r="R8" s="73" t="str">
        <f>IF(B8&lt;Grunddata!$B$18,"-",IF(B8&lt;=Grunddata!$C$18,Grunddata!$A$18&amp;"-"&amp;Grunddata!$D$18*100 &amp; "%",IF(B8&lt;=Grunddata!$C$19,Grunddata!$A$19&amp;"-"&amp;Grunddata!$D$19*100 &amp; "%",IF(B8&lt;=Grunddata!$C$20,Grunddata!$A$20&amp;"-"&amp;Grunddata!$D$20*100 &amp; "%",IF(B8&lt;=Grunddata!$C$21,Grunddata!$A$21&amp;"-"&amp;Grunddata!$D$21*100 &amp; "%",IF(B8&lt;=Grunddata!$C$22,Grunddata!$A$22&amp;"-"&amp;Grunddata!$D$22*100 &amp; "%","-"))))))</f>
        <v>A-100%</v>
      </c>
      <c r="S8">
        <f>IF(LEFT(A8,1)="A",Grunddata!$S$17,IF(LEFT(A8,1)="B",Grunddata!$S$18,IF(LEFT(A8,1)="C",Grunddata!$S$19,IF(LEFT(A8,1)="D",Grunddata!$S$20,IF(LEFT(A8,1)="E",Grunddata!$S$21,0)))))</f>
        <v>5.46</v>
      </c>
      <c r="T8">
        <f t="shared" si="6"/>
        <v>0</v>
      </c>
    </row>
    <row r="9" spans="1:20" x14ac:dyDescent="0.25">
      <c r="A9" s="90" t="str">
        <f t="shared" si="3"/>
        <v>A-100%</v>
      </c>
      <c r="B9" s="91">
        <f>Kalender!A156</f>
        <v>46177</v>
      </c>
      <c r="C9" s="92" t="str">
        <f>Kalender!B156</f>
        <v>Tor</v>
      </c>
      <c r="D9" s="93" t="str">
        <f>Kalender!C156</f>
        <v/>
      </c>
      <c r="E9" s="19"/>
      <c r="F9" s="17"/>
      <c r="G9" s="17"/>
      <c r="H9" s="17"/>
      <c r="I9" s="17"/>
      <c r="J9" s="17"/>
      <c r="K9" s="94" t="str">
        <f t="shared" si="4"/>
        <v/>
      </c>
      <c r="L9" s="23"/>
      <c r="M9" s="24"/>
      <c r="N9" s="79">
        <f t="shared" si="5"/>
        <v>0</v>
      </c>
      <c r="O9" s="79">
        <f t="shared" si="0"/>
        <v>0</v>
      </c>
      <c r="P9" s="79">
        <f t="shared" si="1"/>
        <v>0</v>
      </c>
      <c r="Q9" s="30" t="str">
        <f t="shared" si="2"/>
        <v/>
      </c>
      <c r="R9" s="73" t="str">
        <f>IF(B9&lt;Grunddata!$B$18,"-",IF(B9&lt;=Grunddata!$C$18,Grunddata!$A$18&amp;"-"&amp;Grunddata!$D$18*100 &amp; "%",IF(B9&lt;=Grunddata!$C$19,Grunddata!$A$19&amp;"-"&amp;Grunddata!$D$19*100 &amp; "%",IF(B9&lt;=Grunddata!$C$20,Grunddata!$A$20&amp;"-"&amp;Grunddata!$D$20*100 &amp; "%",IF(B9&lt;=Grunddata!$C$21,Grunddata!$A$21&amp;"-"&amp;Grunddata!$D$21*100 &amp; "%",IF(B9&lt;=Grunddata!$C$22,Grunddata!$A$22&amp;"-"&amp;Grunddata!$D$22*100 &amp; "%","-"))))))</f>
        <v>A-100%</v>
      </c>
      <c r="S9">
        <f>IF(LEFT(A9,1)="A",Grunddata!$S$17,IF(LEFT(A9,1)="B",Grunddata!$S$18,IF(LEFT(A9,1)="C",Grunddata!$S$19,IF(LEFT(A9,1)="D",Grunddata!$S$20,IF(LEFT(A9,1)="E",Grunddata!$S$21,0)))))</f>
        <v>5.46</v>
      </c>
      <c r="T9">
        <f t="shared" si="6"/>
        <v>0</v>
      </c>
    </row>
    <row r="10" spans="1:20" x14ac:dyDescent="0.25">
      <c r="A10" s="90" t="str">
        <f t="shared" si="3"/>
        <v>A-100%</v>
      </c>
      <c r="B10" s="91">
        <f>Kalender!A157</f>
        <v>46178</v>
      </c>
      <c r="C10" s="92" t="str">
        <f>Kalender!B157</f>
        <v>Fre</v>
      </c>
      <c r="D10" s="93" t="str">
        <f>Kalender!C157</f>
        <v/>
      </c>
      <c r="E10" s="19"/>
      <c r="F10" s="17"/>
      <c r="G10" s="17"/>
      <c r="H10" s="17"/>
      <c r="I10" s="17"/>
      <c r="J10" s="17"/>
      <c r="K10" s="94" t="str">
        <f t="shared" si="4"/>
        <v/>
      </c>
      <c r="L10" s="23"/>
      <c r="M10" s="24"/>
      <c r="N10" s="79">
        <f t="shared" si="5"/>
        <v>0</v>
      </c>
      <c r="O10" s="79">
        <f t="shared" si="0"/>
        <v>0</v>
      </c>
      <c r="P10" s="79">
        <f t="shared" si="1"/>
        <v>0</v>
      </c>
      <c r="Q10" s="30" t="str">
        <f t="shared" si="2"/>
        <v/>
      </c>
      <c r="R10" s="73" t="str">
        <f>IF(B10&lt;Grunddata!$B$18,"-",IF(B10&lt;=Grunddata!$C$18,Grunddata!$A$18&amp;"-"&amp;Grunddata!$D$18*100 &amp; "%",IF(B10&lt;=Grunddata!$C$19,Grunddata!$A$19&amp;"-"&amp;Grunddata!$D$19*100 &amp; "%",IF(B10&lt;=Grunddata!$C$20,Grunddata!$A$20&amp;"-"&amp;Grunddata!$D$20*100 &amp; "%",IF(B10&lt;=Grunddata!$C$21,Grunddata!$A$21&amp;"-"&amp;Grunddata!$D$21*100 &amp; "%",IF(B10&lt;=Grunddata!$C$22,Grunddata!$A$22&amp;"-"&amp;Grunddata!$D$22*100 &amp; "%","-"))))))</f>
        <v>A-100%</v>
      </c>
      <c r="S10">
        <f>IF(LEFT(A10,1)="A",Grunddata!$S$17,IF(LEFT(A10,1)="B",Grunddata!$S$18,IF(LEFT(A10,1)="C",Grunddata!$S$19,IF(LEFT(A10,1)="D",Grunddata!$S$20,IF(LEFT(A10,1)="E",Grunddata!$S$21,0)))))</f>
        <v>5.46</v>
      </c>
      <c r="T10">
        <f t="shared" si="6"/>
        <v>0</v>
      </c>
    </row>
    <row r="11" spans="1:20" x14ac:dyDescent="0.25">
      <c r="A11" s="90" t="str">
        <f t="shared" si="3"/>
        <v>A-100%</v>
      </c>
      <c r="B11" s="91">
        <f>Kalender!A158</f>
        <v>46179</v>
      </c>
      <c r="C11" s="92" t="str">
        <f>Kalender!B158</f>
        <v>Lör</v>
      </c>
      <c r="D11" s="93" t="str">
        <f>Kalender!C158</f>
        <v>Sveriges Nationaldag</v>
      </c>
      <c r="E11" s="19"/>
      <c r="F11" s="17"/>
      <c r="G11" s="17"/>
      <c r="H11" s="17"/>
      <c r="I11" s="17"/>
      <c r="J11" s="17"/>
      <c r="K11" s="94" t="str">
        <f t="shared" si="4"/>
        <v/>
      </c>
      <c r="L11" s="23"/>
      <c r="M11" s="24"/>
      <c r="N11" s="79">
        <f t="shared" si="5"/>
        <v>0</v>
      </c>
      <c r="O11" s="79">
        <f t="shared" si="0"/>
        <v>0</v>
      </c>
      <c r="P11" s="79">
        <f t="shared" si="1"/>
        <v>0</v>
      </c>
      <c r="Q11" s="30" t="str">
        <f t="shared" si="2"/>
        <v/>
      </c>
      <c r="R11" s="73" t="str">
        <f>IF(B11&lt;Grunddata!$B$18,"-",IF(B11&lt;=Grunddata!$C$18,Grunddata!$A$18&amp;"-"&amp;Grunddata!$D$18*100 &amp; "%",IF(B11&lt;=Grunddata!$C$19,Grunddata!$A$19&amp;"-"&amp;Grunddata!$D$19*100 &amp; "%",IF(B11&lt;=Grunddata!$C$20,Grunddata!$A$20&amp;"-"&amp;Grunddata!$D$20*100 &amp; "%",IF(B11&lt;=Grunddata!$C$21,Grunddata!$A$21&amp;"-"&amp;Grunddata!$D$21*100 &amp; "%",IF(B11&lt;=Grunddata!$C$22,Grunddata!$A$22&amp;"-"&amp;Grunddata!$D$22*100 &amp; "%","-"))))))</f>
        <v>A-100%</v>
      </c>
      <c r="S11">
        <f>IF(LEFT(A11,1)="A",Grunddata!$S$17,IF(LEFT(A11,1)="B",Grunddata!$S$18,IF(LEFT(A11,1)="C",Grunddata!$S$19,IF(LEFT(A11,1)="D",Grunddata!$S$20,IF(LEFT(A11,1)="E",Grunddata!$S$21,0)))))</f>
        <v>5.46</v>
      </c>
      <c r="T11">
        <f t="shared" si="6"/>
        <v>0</v>
      </c>
    </row>
    <row r="12" spans="1:20" x14ac:dyDescent="0.25">
      <c r="A12" s="90" t="str">
        <f t="shared" si="3"/>
        <v>A-100%</v>
      </c>
      <c r="B12" s="91">
        <f>Kalender!A159</f>
        <v>46180</v>
      </c>
      <c r="C12" s="92" t="str">
        <f>Kalender!B159</f>
        <v>Sön</v>
      </c>
      <c r="D12" s="93" t="str">
        <f>Kalender!C159</f>
        <v/>
      </c>
      <c r="E12" s="19"/>
      <c r="F12" s="17"/>
      <c r="G12" s="17"/>
      <c r="H12" s="17"/>
      <c r="I12" s="17"/>
      <c r="J12" s="17"/>
      <c r="K12" s="94" t="str">
        <f t="shared" si="4"/>
        <v/>
      </c>
      <c r="L12" s="23"/>
      <c r="M12" s="24"/>
      <c r="N12" s="79">
        <f t="shared" si="5"/>
        <v>0</v>
      </c>
      <c r="O12" s="79">
        <f t="shared" si="0"/>
        <v>0</v>
      </c>
      <c r="P12" s="79">
        <f t="shared" si="1"/>
        <v>0</v>
      </c>
      <c r="Q12" s="30" t="str">
        <f t="shared" si="2"/>
        <v/>
      </c>
      <c r="R12" s="73" t="str">
        <f>IF(B12&lt;Grunddata!$B$18,"-",IF(B12&lt;=Grunddata!$C$18,Grunddata!$A$18&amp;"-"&amp;Grunddata!$D$18*100 &amp; "%",IF(B12&lt;=Grunddata!$C$19,Grunddata!$A$19&amp;"-"&amp;Grunddata!$D$19*100 &amp; "%",IF(B12&lt;=Grunddata!$C$20,Grunddata!$A$20&amp;"-"&amp;Grunddata!$D$20*100 &amp; "%",IF(B12&lt;=Grunddata!$C$21,Grunddata!$A$21&amp;"-"&amp;Grunddata!$D$21*100 &amp; "%",IF(B12&lt;=Grunddata!$C$22,Grunddata!$A$22&amp;"-"&amp;Grunddata!$D$22*100 &amp; "%","-"))))))</f>
        <v>A-100%</v>
      </c>
      <c r="S12">
        <f>IF(LEFT(A12,1)="A",Grunddata!$S$17,IF(LEFT(A12,1)="B",Grunddata!$S$18,IF(LEFT(A12,1)="C",Grunddata!$S$19,IF(LEFT(A12,1)="D",Grunddata!$S$20,IF(LEFT(A12,1)="E",Grunddata!$S$21,0)))))</f>
        <v>5.46</v>
      </c>
      <c r="T12">
        <f t="shared" si="6"/>
        <v>0</v>
      </c>
    </row>
    <row r="13" spans="1:20" x14ac:dyDescent="0.25">
      <c r="A13" s="90" t="str">
        <f t="shared" si="3"/>
        <v>A-100%</v>
      </c>
      <c r="B13" s="91">
        <f>Kalender!A160</f>
        <v>46181</v>
      </c>
      <c r="C13" s="92" t="str">
        <f>Kalender!B160</f>
        <v>Mån</v>
      </c>
      <c r="D13" s="93" t="str">
        <f>Kalender!C160</f>
        <v/>
      </c>
      <c r="E13" s="19"/>
      <c r="F13" s="17"/>
      <c r="G13" s="17"/>
      <c r="H13" s="17"/>
      <c r="I13" s="17"/>
      <c r="J13" s="17"/>
      <c r="K13" s="94" t="str">
        <f t="shared" si="4"/>
        <v/>
      </c>
      <c r="L13" s="23"/>
      <c r="M13" s="24"/>
      <c r="N13" s="79">
        <f t="shared" si="5"/>
        <v>0</v>
      </c>
      <c r="O13" s="79">
        <f t="shared" si="0"/>
        <v>0</v>
      </c>
      <c r="P13" s="79">
        <f t="shared" si="1"/>
        <v>0</v>
      </c>
      <c r="Q13" s="30" t="str">
        <f t="shared" si="2"/>
        <v/>
      </c>
      <c r="R13" s="73" t="str">
        <f>IF(B13&lt;Grunddata!$B$18,"-",IF(B13&lt;=Grunddata!$C$18,Grunddata!$A$18&amp;"-"&amp;Grunddata!$D$18*100 &amp; "%",IF(B13&lt;=Grunddata!$C$19,Grunddata!$A$19&amp;"-"&amp;Grunddata!$D$19*100 &amp; "%",IF(B13&lt;=Grunddata!$C$20,Grunddata!$A$20&amp;"-"&amp;Grunddata!$D$20*100 &amp; "%",IF(B13&lt;=Grunddata!$C$21,Grunddata!$A$21&amp;"-"&amp;Grunddata!$D$21*100 &amp; "%",IF(B13&lt;=Grunddata!$C$22,Grunddata!$A$22&amp;"-"&amp;Grunddata!$D$22*100 &amp; "%","-"))))))</f>
        <v>A-100%</v>
      </c>
      <c r="S13">
        <f>IF(LEFT(A13,1)="A",Grunddata!$S$17,IF(LEFT(A13,1)="B",Grunddata!$S$18,IF(LEFT(A13,1)="C",Grunddata!$S$19,IF(LEFT(A13,1)="D",Grunddata!$S$20,IF(LEFT(A13,1)="E",Grunddata!$S$21,0)))))</f>
        <v>5.46</v>
      </c>
      <c r="T13">
        <f t="shared" si="6"/>
        <v>0</v>
      </c>
    </row>
    <row r="14" spans="1:20" x14ac:dyDescent="0.25">
      <c r="A14" s="90" t="str">
        <f t="shared" si="3"/>
        <v>A-100%</v>
      </c>
      <c r="B14" s="91">
        <f>Kalender!A161</f>
        <v>46182</v>
      </c>
      <c r="C14" s="92" t="str">
        <f>Kalender!B161</f>
        <v>Tis</v>
      </c>
      <c r="D14" s="93" t="str">
        <f>Kalender!C161</f>
        <v/>
      </c>
      <c r="E14" s="19"/>
      <c r="F14" s="17"/>
      <c r="G14" s="17"/>
      <c r="H14" s="17"/>
      <c r="I14" s="17"/>
      <c r="J14" s="17"/>
      <c r="K14" s="94" t="str">
        <f t="shared" si="4"/>
        <v/>
      </c>
      <c r="L14" s="23"/>
      <c r="M14" s="24"/>
      <c r="N14" s="79">
        <f t="shared" si="5"/>
        <v>0</v>
      </c>
      <c r="O14" s="79">
        <f t="shared" si="0"/>
        <v>0</v>
      </c>
      <c r="P14" s="79">
        <f t="shared" si="1"/>
        <v>0</v>
      </c>
      <c r="Q14" s="30" t="str">
        <f t="shared" si="2"/>
        <v/>
      </c>
      <c r="R14" s="73" t="str">
        <f>IF(B14&lt;Grunddata!$B$18,"-",IF(B14&lt;=Grunddata!$C$18,Grunddata!$A$18&amp;"-"&amp;Grunddata!$D$18*100 &amp; "%",IF(B14&lt;=Grunddata!$C$19,Grunddata!$A$19&amp;"-"&amp;Grunddata!$D$19*100 &amp; "%",IF(B14&lt;=Grunddata!$C$20,Grunddata!$A$20&amp;"-"&amp;Grunddata!$D$20*100 &amp; "%",IF(B14&lt;=Grunddata!$C$21,Grunddata!$A$21&amp;"-"&amp;Grunddata!$D$21*100 &amp; "%",IF(B14&lt;=Grunddata!$C$22,Grunddata!$A$22&amp;"-"&amp;Grunddata!$D$22*100 &amp; "%","-"))))))</f>
        <v>A-100%</v>
      </c>
      <c r="S14">
        <f>IF(LEFT(A14,1)="A",Grunddata!$S$17,IF(LEFT(A14,1)="B",Grunddata!$S$18,IF(LEFT(A14,1)="C",Grunddata!$S$19,IF(LEFT(A14,1)="D",Grunddata!$S$20,IF(LEFT(A14,1)="E",Grunddata!$S$21,0)))))</f>
        <v>5.46</v>
      </c>
      <c r="T14">
        <f t="shared" si="6"/>
        <v>0</v>
      </c>
    </row>
    <row r="15" spans="1:20" x14ac:dyDescent="0.25">
      <c r="A15" s="90" t="str">
        <f t="shared" si="3"/>
        <v>A-100%</v>
      </c>
      <c r="B15" s="91">
        <f>Kalender!A162</f>
        <v>46183</v>
      </c>
      <c r="C15" s="92" t="str">
        <f>Kalender!B162</f>
        <v>Ons</v>
      </c>
      <c r="D15" s="93" t="str">
        <f>Kalender!C162</f>
        <v/>
      </c>
      <c r="E15" s="19"/>
      <c r="F15" s="17"/>
      <c r="G15" s="17"/>
      <c r="H15" s="17"/>
      <c r="I15" s="17"/>
      <c r="J15" s="17"/>
      <c r="K15" s="94" t="str">
        <f t="shared" si="4"/>
        <v/>
      </c>
      <c r="L15" s="23"/>
      <c r="M15" s="24"/>
      <c r="N15" s="79">
        <f t="shared" si="5"/>
        <v>0</v>
      </c>
      <c r="O15" s="79">
        <f t="shared" si="0"/>
        <v>0</v>
      </c>
      <c r="P15" s="79">
        <f t="shared" si="1"/>
        <v>0</v>
      </c>
      <c r="Q15" s="30" t="str">
        <f t="shared" si="2"/>
        <v/>
      </c>
      <c r="R15" s="73" t="str">
        <f>IF(B15&lt;Grunddata!$B$18,"-",IF(B15&lt;=Grunddata!$C$18,Grunddata!$A$18&amp;"-"&amp;Grunddata!$D$18*100 &amp; "%",IF(B15&lt;=Grunddata!$C$19,Grunddata!$A$19&amp;"-"&amp;Grunddata!$D$19*100 &amp; "%",IF(B15&lt;=Grunddata!$C$20,Grunddata!$A$20&amp;"-"&amp;Grunddata!$D$20*100 &amp; "%",IF(B15&lt;=Grunddata!$C$21,Grunddata!$A$21&amp;"-"&amp;Grunddata!$D$21*100 &amp; "%",IF(B15&lt;=Grunddata!$C$22,Grunddata!$A$22&amp;"-"&amp;Grunddata!$D$22*100 &amp; "%","-"))))))</f>
        <v>A-100%</v>
      </c>
      <c r="S15">
        <f>IF(LEFT(A15,1)="A",Grunddata!$S$17,IF(LEFT(A15,1)="B",Grunddata!$S$18,IF(LEFT(A15,1)="C",Grunddata!$S$19,IF(LEFT(A15,1)="D",Grunddata!$S$20,IF(LEFT(A15,1)="E",Grunddata!$S$21,0)))))</f>
        <v>5.46</v>
      </c>
      <c r="T15">
        <f t="shared" si="6"/>
        <v>0</v>
      </c>
    </row>
    <row r="16" spans="1:20" x14ac:dyDescent="0.25">
      <c r="A16" s="90" t="str">
        <f t="shared" si="3"/>
        <v>A-100%</v>
      </c>
      <c r="B16" s="91">
        <f>Kalender!A163</f>
        <v>46184</v>
      </c>
      <c r="C16" s="92" t="str">
        <f>Kalender!B163</f>
        <v>Tor</v>
      </c>
      <c r="D16" s="93" t="str">
        <f>Kalender!C163</f>
        <v/>
      </c>
      <c r="E16" s="19"/>
      <c r="F16" s="17"/>
      <c r="G16" s="17"/>
      <c r="H16" s="17"/>
      <c r="I16" s="17"/>
      <c r="J16" s="17"/>
      <c r="K16" s="94" t="str">
        <f t="shared" si="4"/>
        <v/>
      </c>
      <c r="L16" s="23"/>
      <c r="M16" s="24"/>
      <c r="N16" s="79">
        <f t="shared" si="5"/>
        <v>0</v>
      </c>
      <c r="O16" s="79">
        <f t="shared" si="0"/>
        <v>0</v>
      </c>
      <c r="P16" s="79">
        <f t="shared" si="1"/>
        <v>0</v>
      </c>
      <c r="Q16" s="30" t="str">
        <f t="shared" si="2"/>
        <v/>
      </c>
      <c r="R16" s="73" t="str">
        <f>IF(B16&lt;Grunddata!$B$18,"-",IF(B16&lt;=Grunddata!$C$18,Grunddata!$A$18&amp;"-"&amp;Grunddata!$D$18*100 &amp; "%",IF(B16&lt;=Grunddata!$C$19,Grunddata!$A$19&amp;"-"&amp;Grunddata!$D$19*100 &amp; "%",IF(B16&lt;=Grunddata!$C$20,Grunddata!$A$20&amp;"-"&amp;Grunddata!$D$20*100 &amp; "%",IF(B16&lt;=Grunddata!$C$21,Grunddata!$A$21&amp;"-"&amp;Grunddata!$D$21*100 &amp; "%",IF(B16&lt;=Grunddata!$C$22,Grunddata!$A$22&amp;"-"&amp;Grunddata!$D$22*100 &amp; "%","-"))))))</f>
        <v>A-100%</v>
      </c>
      <c r="S16">
        <f>IF(LEFT(A16,1)="A",Grunddata!$S$17,IF(LEFT(A16,1)="B",Grunddata!$S$18,IF(LEFT(A16,1)="C",Grunddata!$S$19,IF(LEFT(A16,1)="D",Grunddata!$S$20,IF(LEFT(A16,1)="E",Grunddata!$S$21,0)))))</f>
        <v>5.46</v>
      </c>
      <c r="T16">
        <f t="shared" si="6"/>
        <v>0</v>
      </c>
    </row>
    <row r="17" spans="1:20" x14ac:dyDescent="0.25">
      <c r="A17" s="90" t="str">
        <f t="shared" si="3"/>
        <v>A-100%</v>
      </c>
      <c r="B17" s="91">
        <f>Kalender!A164</f>
        <v>46185</v>
      </c>
      <c r="C17" s="92" t="str">
        <f>Kalender!B164</f>
        <v>Fre</v>
      </c>
      <c r="D17" s="93" t="str">
        <f>Kalender!C164</f>
        <v/>
      </c>
      <c r="E17" s="19"/>
      <c r="F17" s="17"/>
      <c r="G17" s="17"/>
      <c r="H17" s="17"/>
      <c r="I17" s="17"/>
      <c r="J17" s="17"/>
      <c r="K17" s="94" t="str">
        <f t="shared" si="4"/>
        <v/>
      </c>
      <c r="L17" s="23"/>
      <c r="M17" s="24"/>
      <c r="N17" s="79">
        <f t="shared" si="5"/>
        <v>0</v>
      </c>
      <c r="O17" s="79">
        <f t="shared" si="0"/>
        <v>0</v>
      </c>
      <c r="P17" s="79">
        <f t="shared" si="1"/>
        <v>0</v>
      </c>
      <c r="Q17" s="30" t="str">
        <f t="shared" si="2"/>
        <v/>
      </c>
      <c r="R17" s="73" t="str">
        <f>IF(B17&lt;Grunddata!$B$18,"-",IF(B17&lt;=Grunddata!$C$18,Grunddata!$A$18&amp;"-"&amp;Grunddata!$D$18*100 &amp; "%",IF(B17&lt;=Grunddata!$C$19,Grunddata!$A$19&amp;"-"&amp;Grunddata!$D$19*100 &amp; "%",IF(B17&lt;=Grunddata!$C$20,Grunddata!$A$20&amp;"-"&amp;Grunddata!$D$20*100 &amp; "%",IF(B17&lt;=Grunddata!$C$21,Grunddata!$A$21&amp;"-"&amp;Grunddata!$D$21*100 &amp; "%",IF(B17&lt;=Grunddata!$C$22,Grunddata!$A$22&amp;"-"&amp;Grunddata!$D$22*100 &amp; "%","-"))))))</f>
        <v>A-100%</v>
      </c>
      <c r="S17">
        <f>IF(LEFT(A17,1)="A",Grunddata!$S$17,IF(LEFT(A17,1)="B",Grunddata!$S$18,IF(LEFT(A17,1)="C",Grunddata!$S$19,IF(LEFT(A17,1)="D",Grunddata!$S$20,IF(LEFT(A17,1)="E",Grunddata!$S$21,0)))))</f>
        <v>5.46</v>
      </c>
      <c r="T17">
        <f t="shared" si="6"/>
        <v>0</v>
      </c>
    </row>
    <row r="18" spans="1:20" x14ac:dyDescent="0.25">
      <c r="A18" s="90" t="str">
        <f t="shared" si="3"/>
        <v>A-100%</v>
      </c>
      <c r="B18" s="91">
        <f>Kalender!A165</f>
        <v>46186</v>
      </c>
      <c r="C18" s="92" t="str">
        <f>Kalender!B165</f>
        <v>Lör</v>
      </c>
      <c r="D18" s="93" t="str">
        <f>Kalender!C165</f>
        <v/>
      </c>
      <c r="E18" s="19"/>
      <c r="F18" s="17"/>
      <c r="G18" s="17"/>
      <c r="H18" s="17"/>
      <c r="I18" s="17"/>
      <c r="J18" s="17"/>
      <c r="K18" s="94" t="str">
        <f t="shared" si="4"/>
        <v/>
      </c>
      <c r="L18" s="23"/>
      <c r="M18" s="24"/>
      <c r="N18" s="79">
        <f t="shared" si="5"/>
        <v>0</v>
      </c>
      <c r="O18" s="79">
        <f t="shared" si="0"/>
        <v>0</v>
      </c>
      <c r="P18" s="79">
        <f t="shared" si="1"/>
        <v>0</v>
      </c>
      <c r="Q18" s="30" t="str">
        <f t="shared" si="2"/>
        <v/>
      </c>
      <c r="R18" s="73" t="str">
        <f>IF(B18&lt;Grunddata!$B$18,"-",IF(B18&lt;=Grunddata!$C$18,Grunddata!$A$18&amp;"-"&amp;Grunddata!$D$18*100 &amp; "%",IF(B18&lt;=Grunddata!$C$19,Grunddata!$A$19&amp;"-"&amp;Grunddata!$D$19*100 &amp; "%",IF(B18&lt;=Grunddata!$C$20,Grunddata!$A$20&amp;"-"&amp;Grunddata!$D$20*100 &amp; "%",IF(B18&lt;=Grunddata!$C$21,Grunddata!$A$21&amp;"-"&amp;Grunddata!$D$21*100 &amp; "%",IF(B18&lt;=Grunddata!$C$22,Grunddata!$A$22&amp;"-"&amp;Grunddata!$D$22*100 &amp; "%","-"))))))</f>
        <v>A-100%</v>
      </c>
      <c r="S18">
        <f>IF(LEFT(A18,1)="A",Grunddata!$S$17,IF(LEFT(A18,1)="B",Grunddata!$S$18,IF(LEFT(A18,1)="C",Grunddata!$S$19,IF(LEFT(A18,1)="D",Grunddata!$S$20,IF(LEFT(A18,1)="E",Grunddata!$S$21,0)))))</f>
        <v>5.46</v>
      </c>
      <c r="T18">
        <f t="shared" si="6"/>
        <v>0</v>
      </c>
    </row>
    <row r="19" spans="1:20" x14ac:dyDescent="0.25">
      <c r="A19" s="90" t="str">
        <f t="shared" si="3"/>
        <v>A-100%</v>
      </c>
      <c r="B19" s="91">
        <f>Kalender!A166</f>
        <v>46187</v>
      </c>
      <c r="C19" s="92" t="str">
        <f>Kalender!B166</f>
        <v>Sön</v>
      </c>
      <c r="D19" s="93" t="str">
        <f>Kalender!C166</f>
        <v/>
      </c>
      <c r="E19" s="19"/>
      <c r="F19" s="17"/>
      <c r="G19" s="17"/>
      <c r="H19" s="17"/>
      <c r="I19" s="17"/>
      <c r="J19" s="17"/>
      <c r="K19" s="94" t="str">
        <f t="shared" si="4"/>
        <v/>
      </c>
      <c r="L19" s="23"/>
      <c r="M19" s="24"/>
      <c r="N19" s="79">
        <f t="shared" si="5"/>
        <v>0</v>
      </c>
      <c r="O19" s="79">
        <f t="shared" si="0"/>
        <v>0</v>
      </c>
      <c r="P19" s="79">
        <f t="shared" si="1"/>
        <v>0</v>
      </c>
      <c r="Q19" s="30" t="str">
        <f t="shared" si="2"/>
        <v/>
      </c>
      <c r="R19" s="73" t="str">
        <f>IF(B19&lt;Grunddata!$B$18,"-",IF(B19&lt;=Grunddata!$C$18,Grunddata!$A$18&amp;"-"&amp;Grunddata!$D$18*100 &amp; "%",IF(B19&lt;=Grunddata!$C$19,Grunddata!$A$19&amp;"-"&amp;Grunddata!$D$19*100 &amp; "%",IF(B19&lt;=Grunddata!$C$20,Grunddata!$A$20&amp;"-"&amp;Grunddata!$D$20*100 &amp; "%",IF(B19&lt;=Grunddata!$C$21,Grunddata!$A$21&amp;"-"&amp;Grunddata!$D$21*100 &amp; "%",IF(B19&lt;=Grunddata!$C$22,Grunddata!$A$22&amp;"-"&amp;Grunddata!$D$22*100 &amp; "%","-"))))))</f>
        <v>A-100%</v>
      </c>
      <c r="S19">
        <f>IF(LEFT(A19,1)="A",Grunddata!$S$17,IF(LEFT(A19,1)="B",Grunddata!$S$18,IF(LEFT(A19,1)="C",Grunddata!$S$19,IF(LEFT(A19,1)="D",Grunddata!$S$20,IF(LEFT(A19,1)="E",Grunddata!$S$21,0)))))</f>
        <v>5.46</v>
      </c>
      <c r="T19">
        <f t="shared" si="6"/>
        <v>0</v>
      </c>
    </row>
    <row r="20" spans="1:20" x14ac:dyDescent="0.25">
      <c r="A20" s="90" t="str">
        <f t="shared" si="3"/>
        <v>A-100%</v>
      </c>
      <c r="B20" s="91">
        <f>Kalender!A167</f>
        <v>46188</v>
      </c>
      <c r="C20" s="92" t="str">
        <f>Kalender!B167</f>
        <v>Mån</v>
      </c>
      <c r="D20" s="93" t="str">
        <f>Kalender!C167</f>
        <v/>
      </c>
      <c r="E20" s="19"/>
      <c r="F20" s="17"/>
      <c r="G20" s="17"/>
      <c r="H20" s="17"/>
      <c r="I20" s="17"/>
      <c r="J20" s="17"/>
      <c r="K20" s="94" t="str">
        <f t="shared" si="4"/>
        <v/>
      </c>
      <c r="L20" s="23"/>
      <c r="M20" s="24"/>
      <c r="N20" s="79">
        <f t="shared" si="5"/>
        <v>0</v>
      </c>
      <c r="O20" s="79">
        <f t="shared" si="0"/>
        <v>0</v>
      </c>
      <c r="P20" s="79">
        <f t="shared" si="1"/>
        <v>0</v>
      </c>
      <c r="Q20" s="30" t="str">
        <f t="shared" si="2"/>
        <v/>
      </c>
      <c r="R20" s="73" t="str">
        <f>IF(B20&lt;Grunddata!$B$18,"-",IF(B20&lt;=Grunddata!$C$18,Grunddata!$A$18&amp;"-"&amp;Grunddata!$D$18*100 &amp; "%",IF(B20&lt;=Grunddata!$C$19,Grunddata!$A$19&amp;"-"&amp;Grunddata!$D$19*100 &amp; "%",IF(B20&lt;=Grunddata!$C$20,Grunddata!$A$20&amp;"-"&amp;Grunddata!$D$20*100 &amp; "%",IF(B20&lt;=Grunddata!$C$21,Grunddata!$A$21&amp;"-"&amp;Grunddata!$D$21*100 &amp; "%",IF(B20&lt;=Grunddata!$C$22,Grunddata!$A$22&amp;"-"&amp;Grunddata!$D$22*100 &amp; "%","-"))))))</f>
        <v>A-100%</v>
      </c>
      <c r="S20">
        <f>IF(LEFT(A20,1)="A",Grunddata!$S$17,IF(LEFT(A20,1)="B",Grunddata!$S$18,IF(LEFT(A20,1)="C",Grunddata!$S$19,IF(LEFT(A20,1)="D",Grunddata!$S$20,IF(LEFT(A20,1)="E",Grunddata!$S$21,0)))))</f>
        <v>5.46</v>
      </c>
      <c r="T20">
        <f t="shared" si="6"/>
        <v>0</v>
      </c>
    </row>
    <row r="21" spans="1:20" x14ac:dyDescent="0.25">
      <c r="A21" s="90" t="str">
        <f t="shared" si="3"/>
        <v>A-100%</v>
      </c>
      <c r="B21" s="91">
        <f>Kalender!A168</f>
        <v>46189</v>
      </c>
      <c r="C21" s="92" t="str">
        <f>Kalender!B168</f>
        <v>Tis</v>
      </c>
      <c r="D21" s="93" t="str">
        <f>Kalender!C168</f>
        <v/>
      </c>
      <c r="E21" s="19"/>
      <c r="F21" s="17"/>
      <c r="G21" s="17"/>
      <c r="H21" s="17"/>
      <c r="I21" s="17"/>
      <c r="J21" s="17"/>
      <c r="K21" s="94" t="str">
        <f t="shared" si="4"/>
        <v/>
      </c>
      <c r="L21" s="23"/>
      <c r="M21" s="24"/>
      <c r="N21" s="79">
        <f t="shared" si="5"/>
        <v>0</v>
      </c>
      <c r="O21" s="79">
        <f t="shared" si="0"/>
        <v>0</v>
      </c>
      <c r="P21" s="79">
        <f t="shared" si="1"/>
        <v>0</v>
      </c>
      <c r="Q21" s="30" t="str">
        <f t="shared" si="2"/>
        <v/>
      </c>
      <c r="R21" s="73" t="str">
        <f>IF(B21&lt;Grunddata!$B$18,"-",IF(B21&lt;=Grunddata!$C$18,Grunddata!$A$18&amp;"-"&amp;Grunddata!$D$18*100 &amp; "%",IF(B21&lt;=Grunddata!$C$19,Grunddata!$A$19&amp;"-"&amp;Grunddata!$D$19*100 &amp; "%",IF(B21&lt;=Grunddata!$C$20,Grunddata!$A$20&amp;"-"&amp;Grunddata!$D$20*100 &amp; "%",IF(B21&lt;=Grunddata!$C$21,Grunddata!$A$21&amp;"-"&amp;Grunddata!$D$21*100 &amp; "%",IF(B21&lt;=Grunddata!$C$22,Grunddata!$A$22&amp;"-"&amp;Grunddata!$D$22*100 &amp; "%","-"))))))</f>
        <v>A-100%</v>
      </c>
      <c r="S21">
        <f>IF(LEFT(A21,1)="A",Grunddata!$S$17,IF(LEFT(A21,1)="B",Grunddata!$S$18,IF(LEFT(A21,1)="C",Grunddata!$S$19,IF(LEFT(A21,1)="D",Grunddata!$S$20,IF(LEFT(A21,1)="E",Grunddata!$S$21,0)))))</f>
        <v>5.46</v>
      </c>
      <c r="T21">
        <f t="shared" si="6"/>
        <v>0</v>
      </c>
    </row>
    <row r="22" spans="1:20" x14ac:dyDescent="0.25">
      <c r="A22" s="90" t="str">
        <f t="shared" si="3"/>
        <v>A-100%</v>
      </c>
      <c r="B22" s="91">
        <f>Kalender!A169</f>
        <v>46190</v>
      </c>
      <c r="C22" s="92" t="str">
        <f>Kalender!B169</f>
        <v>Ons</v>
      </c>
      <c r="D22" s="93" t="str">
        <f>Kalender!C169</f>
        <v/>
      </c>
      <c r="E22" s="19"/>
      <c r="F22" s="17"/>
      <c r="G22" s="17"/>
      <c r="H22" s="17"/>
      <c r="I22" s="17"/>
      <c r="J22" s="17"/>
      <c r="K22" s="94" t="str">
        <f t="shared" si="4"/>
        <v/>
      </c>
      <c r="L22" s="23"/>
      <c r="M22" s="24"/>
      <c r="N22" s="79">
        <f t="shared" si="5"/>
        <v>0</v>
      </c>
      <c r="O22" s="79">
        <f t="shared" si="0"/>
        <v>0</v>
      </c>
      <c r="P22" s="79">
        <f t="shared" si="1"/>
        <v>0</v>
      </c>
      <c r="Q22" s="30" t="str">
        <f t="shared" si="2"/>
        <v/>
      </c>
      <c r="R22" s="73" t="str">
        <f>IF(B22&lt;Grunddata!$B$18,"-",IF(B22&lt;=Grunddata!$C$18,Grunddata!$A$18&amp;"-"&amp;Grunddata!$D$18*100 &amp; "%",IF(B22&lt;=Grunddata!$C$19,Grunddata!$A$19&amp;"-"&amp;Grunddata!$D$19*100 &amp; "%",IF(B22&lt;=Grunddata!$C$20,Grunddata!$A$20&amp;"-"&amp;Grunddata!$D$20*100 &amp; "%",IF(B22&lt;=Grunddata!$C$21,Grunddata!$A$21&amp;"-"&amp;Grunddata!$D$21*100 &amp; "%",IF(B22&lt;=Grunddata!$C$22,Grunddata!$A$22&amp;"-"&amp;Grunddata!$D$22*100 &amp; "%","-"))))))</f>
        <v>A-100%</v>
      </c>
      <c r="S22">
        <f>IF(LEFT(A22,1)="A",Grunddata!$S$17,IF(LEFT(A22,1)="B",Grunddata!$S$18,IF(LEFT(A22,1)="C",Grunddata!$S$19,IF(LEFT(A22,1)="D",Grunddata!$S$20,IF(LEFT(A22,1)="E",Grunddata!$S$21,0)))))</f>
        <v>5.46</v>
      </c>
      <c r="T22">
        <f t="shared" si="6"/>
        <v>0</v>
      </c>
    </row>
    <row r="23" spans="1:20" x14ac:dyDescent="0.25">
      <c r="A23" s="90" t="str">
        <f t="shared" si="3"/>
        <v>A-100%</v>
      </c>
      <c r="B23" s="91">
        <f>Kalender!A170</f>
        <v>46191</v>
      </c>
      <c r="C23" s="92" t="str">
        <f>Kalender!B170</f>
        <v>Tor</v>
      </c>
      <c r="D23" s="93" t="str">
        <f>Kalender!C170</f>
        <v/>
      </c>
      <c r="E23" s="19"/>
      <c r="F23" s="17"/>
      <c r="G23" s="17"/>
      <c r="H23" s="17"/>
      <c r="I23" s="17"/>
      <c r="J23" s="17"/>
      <c r="K23" s="94" t="str">
        <f t="shared" si="4"/>
        <v/>
      </c>
      <c r="L23" s="23"/>
      <c r="M23" s="24"/>
      <c r="N23" s="79">
        <f t="shared" si="5"/>
        <v>0</v>
      </c>
      <c r="O23" s="79">
        <f t="shared" si="0"/>
        <v>0</v>
      </c>
      <c r="P23" s="79">
        <f t="shared" si="1"/>
        <v>0</v>
      </c>
      <c r="Q23" s="30" t="str">
        <f t="shared" si="2"/>
        <v/>
      </c>
      <c r="R23" s="73" t="str">
        <f>IF(B23&lt;Grunddata!$B$18,"-",IF(B23&lt;=Grunddata!$C$18,Grunddata!$A$18&amp;"-"&amp;Grunddata!$D$18*100 &amp; "%",IF(B23&lt;=Grunddata!$C$19,Grunddata!$A$19&amp;"-"&amp;Grunddata!$D$19*100 &amp; "%",IF(B23&lt;=Grunddata!$C$20,Grunddata!$A$20&amp;"-"&amp;Grunddata!$D$20*100 &amp; "%",IF(B23&lt;=Grunddata!$C$21,Grunddata!$A$21&amp;"-"&amp;Grunddata!$D$21*100 &amp; "%",IF(B23&lt;=Grunddata!$C$22,Grunddata!$A$22&amp;"-"&amp;Grunddata!$D$22*100 &amp; "%","-"))))))</f>
        <v>A-100%</v>
      </c>
      <c r="S23">
        <f>IF(LEFT(A23,1)="A",Grunddata!$S$17,IF(LEFT(A23,1)="B",Grunddata!$S$18,IF(LEFT(A23,1)="C",Grunddata!$S$19,IF(LEFT(A23,1)="D",Grunddata!$S$20,IF(LEFT(A23,1)="E",Grunddata!$S$21,0)))))</f>
        <v>5.46</v>
      </c>
      <c r="T23">
        <f t="shared" si="6"/>
        <v>0</v>
      </c>
    </row>
    <row r="24" spans="1:20" x14ac:dyDescent="0.25">
      <c r="A24" s="90" t="str">
        <f t="shared" si="3"/>
        <v>A-100%</v>
      </c>
      <c r="B24" s="91">
        <f>Kalender!A171</f>
        <v>46192</v>
      </c>
      <c r="C24" s="92" t="str">
        <f>Kalender!B171</f>
        <v>Fre</v>
      </c>
      <c r="D24" s="93" t="str">
        <f>Kalender!C171</f>
        <v>Midsommar-afton</v>
      </c>
      <c r="E24" s="19"/>
      <c r="F24" s="17"/>
      <c r="G24" s="17"/>
      <c r="H24" s="17"/>
      <c r="I24" s="17"/>
      <c r="J24" s="17"/>
      <c r="K24" s="94" t="str">
        <f t="shared" si="4"/>
        <v/>
      </c>
      <c r="L24" s="23"/>
      <c r="M24" s="24"/>
      <c r="N24" s="79">
        <f t="shared" si="5"/>
        <v>0</v>
      </c>
      <c r="O24" s="79">
        <f t="shared" si="0"/>
        <v>0</v>
      </c>
      <c r="P24" s="79">
        <f t="shared" si="1"/>
        <v>0</v>
      </c>
      <c r="Q24" s="30" t="str">
        <f t="shared" si="2"/>
        <v/>
      </c>
      <c r="R24" s="73" t="str">
        <f>IF(B24&lt;Grunddata!$B$18,"-",IF(B24&lt;=Grunddata!$C$18,Grunddata!$A$18&amp;"-"&amp;Grunddata!$D$18*100 &amp; "%",IF(B24&lt;=Grunddata!$C$19,Grunddata!$A$19&amp;"-"&amp;Grunddata!$D$19*100 &amp; "%",IF(B24&lt;=Grunddata!$C$20,Grunddata!$A$20&amp;"-"&amp;Grunddata!$D$20*100 &amp; "%",IF(B24&lt;=Grunddata!$C$21,Grunddata!$A$21&amp;"-"&amp;Grunddata!$D$21*100 &amp; "%",IF(B24&lt;=Grunddata!$C$22,Grunddata!$A$22&amp;"-"&amp;Grunddata!$D$22*100 &amp; "%","-"))))))</f>
        <v>A-100%</v>
      </c>
      <c r="S24">
        <f>IF(LEFT(A24,1)="A",Grunddata!$S$17,IF(LEFT(A24,1)="B",Grunddata!$S$18,IF(LEFT(A24,1)="C",Grunddata!$S$19,IF(LEFT(A24,1)="D",Grunddata!$S$20,IF(LEFT(A24,1)="E",Grunddata!$S$21,0)))))</f>
        <v>5.46</v>
      </c>
      <c r="T24">
        <f t="shared" si="6"/>
        <v>0</v>
      </c>
    </row>
    <row r="25" spans="1:20" x14ac:dyDescent="0.25">
      <c r="A25" s="90" t="str">
        <f t="shared" si="3"/>
        <v>A-100%</v>
      </c>
      <c r="B25" s="91">
        <f>Kalender!A172</f>
        <v>46193</v>
      </c>
      <c r="C25" s="92" t="str">
        <f>Kalender!B172</f>
        <v>Lör</v>
      </c>
      <c r="D25" s="93" t="str">
        <f>Kalender!C172</f>
        <v>Midsommar-dagen</v>
      </c>
      <c r="E25" s="19"/>
      <c r="F25" s="17"/>
      <c r="G25" s="17"/>
      <c r="H25" s="17"/>
      <c r="I25" s="17"/>
      <c r="J25" s="17"/>
      <c r="K25" s="94" t="str">
        <f t="shared" si="4"/>
        <v/>
      </c>
      <c r="L25" s="23"/>
      <c r="M25" s="24"/>
      <c r="N25" s="79">
        <f t="shared" si="5"/>
        <v>0</v>
      </c>
      <c r="O25" s="79">
        <f t="shared" si="0"/>
        <v>0</v>
      </c>
      <c r="P25" s="79">
        <f t="shared" si="1"/>
        <v>0</v>
      </c>
      <c r="Q25" s="30" t="str">
        <f t="shared" si="2"/>
        <v/>
      </c>
      <c r="R25" s="73" t="str">
        <f>IF(B25&lt;Grunddata!$B$18,"-",IF(B25&lt;=Grunddata!$C$18,Grunddata!$A$18&amp;"-"&amp;Grunddata!$D$18*100 &amp; "%",IF(B25&lt;=Grunddata!$C$19,Grunddata!$A$19&amp;"-"&amp;Grunddata!$D$19*100 &amp; "%",IF(B25&lt;=Grunddata!$C$20,Grunddata!$A$20&amp;"-"&amp;Grunddata!$D$20*100 &amp; "%",IF(B25&lt;=Grunddata!$C$21,Grunddata!$A$21&amp;"-"&amp;Grunddata!$D$21*100 &amp; "%",IF(B25&lt;=Grunddata!$C$22,Grunddata!$A$22&amp;"-"&amp;Grunddata!$D$22*100 &amp; "%","-"))))))</f>
        <v>A-100%</v>
      </c>
      <c r="S25">
        <f>IF(LEFT(A25,1)="A",Grunddata!$S$17,IF(LEFT(A25,1)="B",Grunddata!$S$18,IF(LEFT(A25,1)="C",Grunddata!$S$19,IF(LEFT(A25,1)="D",Grunddata!$S$20,IF(LEFT(A25,1)="E",Grunddata!$S$21,0)))))</f>
        <v>5.46</v>
      </c>
      <c r="T25">
        <f t="shared" si="6"/>
        <v>0</v>
      </c>
    </row>
    <row r="26" spans="1:20" x14ac:dyDescent="0.25">
      <c r="A26" s="90" t="str">
        <f t="shared" si="3"/>
        <v>A-100%</v>
      </c>
      <c r="B26" s="91">
        <f>Kalender!A173</f>
        <v>46194</v>
      </c>
      <c r="C26" s="92" t="str">
        <f>Kalender!B173</f>
        <v>Sön</v>
      </c>
      <c r="D26" s="93" t="str">
        <f>Kalender!C173</f>
        <v/>
      </c>
      <c r="E26" s="19"/>
      <c r="F26" s="17"/>
      <c r="G26" s="17"/>
      <c r="H26" s="17"/>
      <c r="I26" s="17"/>
      <c r="J26" s="17"/>
      <c r="K26" s="94" t="str">
        <f t="shared" si="4"/>
        <v/>
      </c>
      <c r="L26" s="23"/>
      <c r="M26" s="24"/>
      <c r="N26" s="79">
        <f t="shared" si="5"/>
        <v>0</v>
      </c>
      <c r="O26" s="79">
        <f t="shared" si="0"/>
        <v>0</v>
      </c>
      <c r="P26" s="79">
        <f t="shared" si="1"/>
        <v>0</v>
      </c>
      <c r="Q26" s="30" t="str">
        <f t="shared" si="2"/>
        <v/>
      </c>
      <c r="R26" s="73" t="str">
        <f>IF(B26&lt;Grunddata!$B$18,"-",IF(B26&lt;=Grunddata!$C$18,Grunddata!$A$18&amp;"-"&amp;Grunddata!$D$18*100 &amp; "%",IF(B26&lt;=Grunddata!$C$19,Grunddata!$A$19&amp;"-"&amp;Grunddata!$D$19*100 &amp; "%",IF(B26&lt;=Grunddata!$C$20,Grunddata!$A$20&amp;"-"&amp;Grunddata!$D$20*100 &amp; "%",IF(B26&lt;=Grunddata!$C$21,Grunddata!$A$21&amp;"-"&amp;Grunddata!$D$21*100 &amp; "%",IF(B26&lt;=Grunddata!$C$22,Grunddata!$A$22&amp;"-"&amp;Grunddata!$D$22*100 &amp; "%","-"))))))</f>
        <v>A-100%</v>
      </c>
      <c r="S26">
        <f>IF(LEFT(A26,1)="A",Grunddata!$S$17,IF(LEFT(A26,1)="B",Grunddata!$S$18,IF(LEFT(A26,1)="C",Grunddata!$S$19,IF(LEFT(A26,1)="D",Grunddata!$S$20,IF(LEFT(A26,1)="E",Grunddata!$S$21,0)))))</f>
        <v>5.46</v>
      </c>
      <c r="T26">
        <f t="shared" si="6"/>
        <v>0</v>
      </c>
    </row>
    <row r="27" spans="1:20" x14ac:dyDescent="0.25">
      <c r="A27" s="90" t="str">
        <f t="shared" si="3"/>
        <v>A-100%</v>
      </c>
      <c r="B27" s="91">
        <f>Kalender!A174</f>
        <v>46195</v>
      </c>
      <c r="C27" s="92" t="str">
        <f>Kalender!B174</f>
        <v>Mån</v>
      </c>
      <c r="D27" s="93" t="str">
        <f>Kalender!C174</f>
        <v/>
      </c>
      <c r="E27" s="19"/>
      <c r="F27" s="17"/>
      <c r="G27" s="17"/>
      <c r="H27" s="17"/>
      <c r="I27" s="17"/>
      <c r="J27" s="17"/>
      <c r="K27" s="94" t="str">
        <f t="shared" si="4"/>
        <v/>
      </c>
      <c r="L27" s="23"/>
      <c r="M27" s="24"/>
      <c r="N27" s="79">
        <f t="shared" si="5"/>
        <v>0</v>
      </c>
      <c r="O27" s="79">
        <f t="shared" si="0"/>
        <v>0</v>
      </c>
      <c r="P27" s="79">
        <f t="shared" si="1"/>
        <v>0</v>
      </c>
      <c r="Q27" s="30" t="str">
        <f t="shared" si="2"/>
        <v/>
      </c>
      <c r="R27" s="73" t="str">
        <f>IF(B27&lt;Grunddata!$B$18,"-",IF(B27&lt;=Grunddata!$C$18,Grunddata!$A$18&amp;"-"&amp;Grunddata!$D$18*100 &amp; "%",IF(B27&lt;=Grunddata!$C$19,Grunddata!$A$19&amp;"-"&amp;Grunddata!$D$19*100 &amp; "%",IF(B27&lt;=Grunddata!$C$20,Grunddata!$A$20&amp;"-"&amp;Grunddata!$D$20*100 &amp; "%",IF(B27&lt;=Grunddata!$C$21,Grunddata!$A$21&amp;"-"&amp;Grunddata!$D$21*100 &amp; "%",IF(B27&lt;=Grunddata!$C$22,Grunddata!$A$22&amp;"-"&amp;Grunddata!$D$22*100 &amp; "%","-"))))))</f>
        <v>A-100%</v>
      </c>
      <c r="S27">
        <f>IF(LEFT(A27,1)="A",Grunddata!$S$17,IF(LEFT(A27,1)="B",Grunddata!$S$18,IF(LEFT(A27,1)="C",Grunddata!$S$19,IF(LEFT(A27,1)="D",Grunddata!$S$20,IF(LEFT(A27,1)="E",Grunddata!$S$21,0)))))</f>
        <v>5.46</v>
      </c>
      <c r="T27">
        <f t="shared" si="6"/>
        <v>0</v>
      </c>
    </row>
    <row r="28" spans="1:20" x14ac:dyDescent="0.25">
      <c r="A28" s="90" t="str">
        <f t="shared" si="3"/>
        <v>A-100%</v>
      </c>
      <c r="B28" s="91">
        <f>Kalender!A175</f>
        <v>46196</v>
      </c>
      <c r="C28" s="92" t="str">
        <f>Kalender!B175</f>
        <v>Tis</v>
      </c>
      <c r="D28" s="93" t="str">
        <f>Kalender!C175</f>
        <v/>
      </c>
      <c r="E28" s="19"/>
      <c r="F28" s="17"/>
      <c r="G28" s="17"/>
      <c r="H28" s="17"/>
      <c r="I28" s="17"/>
      <c r="J28" s="17"/>
      <c r="K28" s="94" t="str">
        <f t="shared" si="4"/>
        <v/>
      </c>
      <c r="L28" s="23"/>
      <c r="M28" s="24"/>
      <c r="N28" s="79">
        <f t="shared" si="5"/>
        <v>0</v>
      </c>
      <c r="O28" s="79">
        <f t="shared" si="0"/>
        <v>0</v>
      </c>
      <c r="P28" s="79">
        <f t="shared" si="1"/>
        <v>0</v>
      </c>
      <c r="Q28" s="30" t="str">
        <f t="shared" si="2"/>
        <v/>
      </c>
      <c r="R28" s="73" t="str">
        <f>IF(B28&lt;Grunddata!$B$18,"-",IF(B28&lt;=Grunddata!$C$18,Grunddata!$A$18&amp;"-"&amp;Grunddata!$D$18*100 &amp; "%",IF(B28&lt;=Grunddata!$C$19,Grunddata!$A$19&amp;"-"&amp;Grunddata!$D$19*100 &amp; "%",IF(B28&lt;=Grunddata!$C$20,Grunddata!$A$20&amp;"-"&amp;Grunddata!$D$20*100 &amp; "%",IF(B28&lt;=Grunddata!$C$21,Grunddata!$A$21&amp;"-"&amp;Grunddata!$D$21*100 &amp; "%",IF(B28&lt;=Grunddata!$C$22,Grunddata!$A$22&amp;"-"&amp;Grunddata!$D$22*100 &amp; "%","-"))))))</f>
        <v>A-100%</v>
      </c>
      <c r="S28">
        <f>IF(LEFT(A28,1)="A",Grunddata!$S$17,IF(LEFT(A28,1)="B",Grunddata!$S$18,IF(LEFT(A28,1)="C",Grunddata!$S$19,IF(LEFT(A28,1)="D",Grunddata!$S$20,IF(LEFT(A28,1)="E",Grunddata!$S$21,0)))))</f>
        <v>5.46</v>
      </c>
      <c r="T28">
        <f t="shared" si="6"/>
        <v>0</v>
      </c>
    </row>
    <row r="29" spans="1:20" x14ac:dyDescent="0.25">
      <c r="A29" s="90" t="str">
        <f t="shared" si="3"/>
        <v>A-100%</v>
      </c>
      <c r="B29" s="91">
        <f>Kalender!A176</f>
        <v>46197</v>
      </c>
      <c r="C29" s="92" t="str">
        <f>Kalender!B176</f>
        <v>Ons</v>
      </c>
      <c r="D29" s="93" t="str">
        <f>Kalender!C176</f>
        <v/>
      </c>
      <c r="E29" s="19"/>
      <c r="F29" s="17"/>
      <c r="G29" s="17"/>
      <c r="H29" s="17"/>
      <c r="I29" s="17"/>
      <c r="J29" s="17"/>
      <c r="K29" s="94" t="str">
        <f t="shared" si="4"/>
        <v/>
      </c>
      <c r="L29" s="23"/>
      <c r="M29" s="24"/>
      <c r="N29" s="79">
        <f t="shared" si="5"/>
        <v>0</v>
      </c>
      <c r="O29" s="79">
        <f t="shared" si="0"/>
        <v>0</v>
      </c>
      <c r="P29" s="79">
        <f t="shared" si="1"/>
        <v>0</v>
      </c>
      <c r="Q29" s="30" t="str">
        <f t="shared" si="2"/>
        <v/>
      </c>
      <c r="R29" s="73" t="str">
        <f>IF(B29&lt;Grunddata!$B$18,"-",IF(B29&lt;=Grunddata!$C$18,Grunddata!$A$18&amp;"-"&amp;Grunddata!$D$18*100 &amp; "%",IF(B29&lt;=Grunddata!$C$19,Grunddata!$A$19&amp;"-"&amp;Grunddata!$D$19*100 &amp; "%",IF(B29&lt;=Grunddata!$C$20,Grunddata!$A$20&amp;"-"&amp;Grunddata!$D$20*100 &amp; "%",IF(B29&lt;=Grunddata!$C$21,Grunddata!$A$21&amp;"-"&amp;Grunddata!$D$21*100 &amp; "%",IF(B29&lt;=Grunddata!$C$22,Grunddata!$A$22&amp;"-"&amp;Grunddata!$D$22*100 &amp; "%","-"))))))</f>
        <v>A-100%</v>
      </c>
      <c r="S29">
        <f>IF(LEFT(A29,1)="A",Grunddata!$S$17,IF(LEFT(A29,1)="B",Grunddata!$S$18,IF(LEFT(A29,1)="C",Grunddata!$S$19,IF(LEFT(A29,1)="D",Grunddata!$S$20,IF(LEFT(A29,1)="E",Grunddata!$S$21,0)))))</f>
        <v>5.46</v>
      </c>
      <c r="T29">
        <f t="shared" si="6"/>
        <v>0</v>
      </c>
    </row>
    <row r="30" spans="1:20" x14ac:dyDescent="0.25">
      <c r="A30" s="90" t="str">
        <f t="shared" si="3"/>
        <v>A-100%</v>
      </c>
      <c r="B30" s="91">
        <f>Kalender!A177</f>
        <v>46198</v>
      </c>
      <c r="C30" s="92" t="str">
        <f>Kalender!B177</f>
        <v>Tor</v>
      </c>
      <c r="D30" s="93" t="str">
        <f>Kalender!C177</f>
        <v/>
      </c>
      <c r="E30" s="19"/>
      <c r="F30" s="17"/>
      <c r="G30" s="17"/>
      <c r="H30" s="17"/>
      <c r="I30" s="17"/>
      <c r="J30" s="17"/>
      <c r="K30" s="94" t="str">
        <f t="shared" si="4"/>
        <v/>
      </c>
      <c r="L30" s="23"/>
      <c r="M30" s="24"/>
      <c r="N30" s="79">
        <f t="shared" si="5"/>
        <v>0</v>
      </c>
      <c r="O30" s="79">
        <f t="shared" si="0"/>
        <v>0</v>
      </c>
      <c r="P30" s="79">
        <f t="shared" si="1"/>
        <v>0</v>
      </c>
      <c r="Q30" s="30" t="str">
        <f t="shared" si="2"/>
        <v/>
      </c>
      <c r="R30" s="73" t="str">
        <f>IF(B30&lt;Grunddata!$B$18,"-",IF(B30&lt;=Grunddata!$C$18,Grunddata!$A$18&amp;"-"&amp;Grunddata!$D$18*100 &amp; "%",IF(B30&lt;=Grunddata!$C$19,Grunddata!$A$19&amp;"-"&amp;Grunddata!$D$19*100 &amp; "%",IF(B30&lt;=Grunddata!$C$20,Grunddata!$A$20&amp;"-"&amp;Grunddata!$D$20*100 &amp; "%",IF(B30&lt;=Grunddata!$C$21,Grunddata!$A$21&amp;"-"&amp;Grunddata!$D$21*100 &amp; "%",IF(B30&lt;=Grunddata!$C$22,Grunddata!$A$22&amp;"-"&amp;Grunddata!$D$22*100 &amp; "%","-"))))))</f>
        <v>A-100%</v>
      </c>
      <c r="S30">
        <f>IF(LEFT(A30,1)="A",Grunddata!$S$17,IF(LEFT(A30,1)="B",Grunddata!$S$18,IF(LEFT(A30,1)="C",Grunddata!$S$19,IF(LEFT(A30,1)="D",Grunddata!$S$20,IF(LEFT(A30,1)="E",Grunddata!$S$21,0)))))</f>
        <v>5.46</v>
      </c>
      <c r="T30">
        <f t="shared" si="6"/>
        <v>0</v>
      </c>
    </row>
    <row r="31" spans="1:20" x14ac:dyDescent="0.25">
      <c r="A31" s="90" t="str">
        <f t="shared" si="3"/>
        <v>A-100%</v>
      </c>
      <c r="B31" s="91">
        <f>Kalender!A178</f>
        <v>46199</v>
      </c>
      <c r="C31" s="92" t="str">
        <f>Kalender!B178</f>
        <v>Fre</v>
      </c>
      <c r="D31" s="93" t="str">
        <f>Kalender!C178</f>
        <v/>
      </c>
      <c r="E31" s="19"/>
      <c r="F31" s="17"/>
      <c r="G31" s="17"/>
      <c r="H31" s="17"/>
      <c r="I31" s="17"/>
      <c r="J31" s="17"/>
      <c r="K31" s="94" t="str">
        <f t="shared" si="4"/>
        <v/>
      </c>
      <c r="L31" s="23"/>
      <c r="M31" s="24"/>
      <c r="N31" s="79">
        <f t="shared" si="5"/>
        <v>0</v>
      </c>
      <c r="O31" s="79">
        <f t="shared" si="0"/>
        <v>0</v>
      </c>
      <c r="P31" s="79">
        <f t="shared" si="1"/>
        <v>0</v>
      </c>
      <c r="Q31" s="30" t="str">
        <f t="shared" si="2"/>
        <v/>
      </c>
      <c r="R31" s="73" t="str">
        <f>IF(B31&lt;Grunddata!$B$18,"-",IF(B31&lt;=Grunddata!$C$18,Grunddata!$A$18&amp;"-"&amp;Grunddata!$D$18*100 &amp; "%",IF(B31&lt;=Grunddata!$C$19,Grunddata!$A$19&amp;"-"&amp;Grunddata!$D$19*100 &amp; "%",IF(B31&lt;=Grunddata!$C$20,Grunddata!$A$20&amp;"-"&amp;Grunddata!$D$20*100 &amp; "%",IF(B31&lt;=Grunddata!$C$21,Grunddata!$A$21&amp;"-"&amp;Grunddata!$D$21*100 &amp; "%",IF(B31&lt;=Grunddata!$C$22,Grunddata!$A$22&amp;"-"&amp;Grunddata!$D$22*100 &amp; "%","-"))))))</f>
        <v>A-100%</v>
      </c>
      <c r="S31">
        <f>IF(LEFT(A31,1)="A",Grunddata!$S$17,IF(LEFT(A31,1)="B",Grunddata!$S$18,IF(LEFT(A31,1)="C",Grunddata!$S$19,IF(LEFT(A31,1)="D",Grunddata!$S$20,IF(LEFT(A31,1)="E",Grunddata!$S$21,0)))))</f>
        <v>5.46</v>
      </c>
      <c r="T31">
        <f t="shared" si="6"/>
        <v>0</v>
      </c>
    </row>
    <row r="32" spans="1:20" x14ac:dyDescent="0.25">
      <c r="A32" s="90" t="str">
        <f t="shared" si="3"/>
        <v>A-100%</v>
      </c>
      <c r="B32" s="91">
        <f>Kalender!A179</f>
        <v>46200</v>
      </c>
      <c r="C32" s="92" t="str">
        <f>Kalender!B179</f>
        <v>Lör</v>
      </c>
      <c r="D32" s="93" t="str">
        <f>Kalender!C179</f>
        <v/>
      </c>
      <c r="E32" s="19"/>
      <c r="F32" s="17"/>
      <c r="G32" s="17"/>
      <c r="H32" s="17"/>
      <c r="I32" s="17"/>
      <c r="J32" s="17"/>
      <c r="K32" s="94" t="str">
        <f t="shared" si="4"/>
        <v/>
      </c>
      <c r="L32" s="23"/>
      <c r="M32" s="24"/>
      <c r="N32" s="79">
        <f t="shared" si="5"/>
        <v>0</v>
      </c>
      <c r="O32" s="79">
        <f t="shared" si="0"/>
        <v>0</v>
      </c>
      <c r="P32" s="79">
        <f t="shared" si="1"/>
        <v>0</v>
      </c>
      <c r="Q32" s="30" t="str">
        <f t="shared" si="2"/>
        <v/>
      </c>
      <c r="R32" s="73" t="str">
        <f>IF(B32&lt;Grunddata!$B$18,"-",IF(B32&lt;=Grunddata!$C$18,Grunddata!$A$18&amp;"-"&amp;Grunddata!$D$18*100 &amp; "%",IF(B32&lt;=Grunddata!$C$19,Grunddata!$A$19&amp;"-"&amp;Grunddata!$D$19*100 &amp; "%",IF(B32&lt;=Grunddata!$C$20,Grunddata!$A$20&amp;"-"&amp;Grunddata!$D$20*100 &amp; "%",IF(B32&lt;=Grunddata!$C$21,Grunddata!$A$21&amp;"-"&amp;Grunddata!$D$21*100 &amp; "%",IF(B32&lt;=Grunddata!$C$22,Grunddata!$A$22&amp;"-"&amp;Grunddata!$D$22*100 &amp; "%","-"))))))</f>
        <v>A-100%</v>
      </c>
      <c r="S32">
        <f>IF(LEFT(A32,1)="A",Grunddata!$S$17,IF(LEFT(A32,1)="B",Grunddata!$S$18,IF(LEFT(A32,1)="C",Grunddata!$S$19,IF(LEFT(A32,1)="D",Grunddata!$S$20,IF(LEFT(A32,1)="E",Grunddata!$S$21,0)))))</f>
        <v>5.46</v>
      </c>
      <c r="T32">
        <f t="shared" si="6"/>
        <v>0</v>
      </c>
    </row>
    <row r="33" spans="1:20" x14ac:dyDescent="0.25">
      <c r="A33" s="90" t="str">
        <f t="shared" si="3"/>
        <v>A-100%</v>
      </c>
      <c r="B33" s="91">
        <f>Kalender!A180</f>
        <v>46201</v>
      </c>
      <c r="C33" s="92" t="str">
        <f>Kalender!B180</f>
        <v>Sön</v>
      </c>
      <c r="D33" s="93" t="str">
        <f>Kalender!C180</f>
        <v/>
      </c>
      <c r="E33" s="19"/>
      <c r="F33" s="17"/>
      <c r="G33" s="17"/>
      <c r="H33" s="17"/>
      <c r="I33" s="17"/>
      <c r="J33" s="17"/>
      <c r="K33" s="94" t="str">
        <f t="shared" si="4"/>
        <v/>
      </c>
      <c r="L33" s="23"/>
      <c r="M33" s="24"/>
      <c r="N33" s="79">
        <f t="shared" si="5"/>
        <v>0</v>
      </c>
      <c r="O33" s="79">
        <f t="shared" si="0"/>
        <v>0</v>
      </c>
      <c r="P33" s="79">
        <f t="shared" si="1"/>
        <v>0</v>
      </c>
      <c r="Q33" s="30" t="str">
        <f t="shared" si="2"/>
        <v/>
      </c>
      <c r="R33" s="73" t="str">
        <f>IF(B33&lt;Grunddata!$B$18,"-",IF(B33&lt;=Grunddata!$C$18,Grunddata!$A$18&amp;"-"&amp;Grunddata!$D$18*100 &amp; "%",IF(B33&lt;=Grunddata!$C$19,Grunddata!$A$19&amp;"-"&amp;Grunddata!$D$19*100 &amp; "%",IF(B33&lt;=Grunddata!$C$20,Grunddata!$A$20&amp;"-"&amp;Grunddata!$D$20*100 &amp; "%",IF(B33&lt;=Grunddata!$C$21,Grunddata!$A$21&amp;"-"&amp;Grunddata!$D$21*100 &amp; "%",IF(B33&lt;=Grunddata!$C$22,Grunddata!$A$22&amp;"-"&amp;Grunddata!$D$22*100 &amp; "%","-"))))))</f>
        <v>A-100%</v>
      </c>
      <c r="S33">
        <f>IF(LEFT(A33,1)="A",Grunddata!$S$17,IF(LEFT(A33,1)="B",Grunddata!$S$18,IF(LEFT(A33,1)="C",Grunddata!$S$19,IF(LEFT(A33,1)="D",Grunddata!$S$20,IF(LEFT(A33,1)="E",Grunddata!$S$21,0)))))</f>
        <v>5.46</v>
      </c>
      <c r="T33">
        <f t="shared" si="6"/>
        <v>0</v>
      </c>
    </row>
    <row r="34" spans="1:20" x14ac:dyDescent="0.25">
      <c r="A34" s="90" t="str">
        <f t="shared" si="3"/>
        <v>A-100%</v>
      </c>
      <c r="B34" s="91">
        <f>Kalender!A181</f>
        <v>46202</v>
      </c>
      <c r="C34" s="92" t="str">
        <f>Kalender!B181</f>
        <v>Mån</v>
      </c>
      <c r="D34" s="93" t="str">
        <f>Kalender!C181</f>
        <v/>
      </c>
      <c r="E34" s="19"/>
      <c r="F34" s="17"/>
      <c r="G34" s="17"/>
      <c r="H34" s="17"/>
      <c r="I34" s="17"/>
      <c r="J34" s="17"/>
      <c r="K34" s="94" t="str">
        <f t="shared" si="4"/>
        <v/>
      </c>
      <c r="L34" s="23"/>
      <c r="M34" s="24"/>
      <c r="N34" s="79">
        <f t="shared" si="5"/>
        <v>0</v>
      </c>
      <c r="O34" s="79">
        <f t="shared" si="0"/>
        <v>0</v>
      </c>
      <c r="P34" s="79">
        <f t="shared" si="1"/>
        <v>0</v>
      </c>
      <c r="Q34" s="30" t="str">
        <f t="shared" si="2"/>
        <v/>
      </c>
      <c r="R34" s="73" t="str">
        <f>IF(B34&lt;Grunddata!$B$18,"-",IF(B34&lt;=Grunddata!$C$18,Grunddata!$A$18&amp;"-"&amp;Grunddata!$D$18*100 &amp; "%",IF(B34&lt;=Grunddata!$C$19,Grunddata!$A$19&amp;"-"&amp;Grunddata!$D$19*100 &amp; "%",IF(B34&lt;=Grunddata!$C$20,Grunddata!$A$20&amp;"-"&amp;Grunddata!$D$20*100 &amp; "%",IF(B34&lt;=Grunddata!$C$21,Grunddata!$A$21&amp;"-"&amp;Grunddata!$D$21*100 &amp; "%",IF(B34&lt;=Grunddata!$C$22,Grunddata!$A$22&amp;"-"&amp;Grunddata!$D$22*100 &amp; "%","-"))))))</f>
        <v>A-100%</v>
      </c>
      <c r="S34">
        <f>IF(LEFT(A34,1)="A",Grunddata!$S$17,IF(LEFT(A34,1)="B",Grunddata!$S$18,IF(LEFT(A34,1)="C",Grunddata!$S$19,IF(LEFT(A34,1)="D",Grunddata!$S$20,IF(LEFT(A34,1)="E",Grunddata!$S$21,0)))))</f>
        <v>5.46</v>
      </c>
      <c r="T34">
        <f t="shared" si="6"/>
        <v>0</v>
      </c>
    </row>
    <row r="35" spans="1:20" x14ac:dyDescent="0.25">
      <c r="A35" s="90" t="str">
        <f t="shared" si="3"/>
        <v>A-100%</v>
      </c>
      <c r="B35" s="91">
        <f>Kalender!A182</f>
        <v>46203</v>
      </c>
      <c r="C35" s="92" t="str">
        <f>Kalender!B182</f>
        <v>Tis</v>
      </c>
      <c r="D35" s="93" t="str">
        <f>Kalender!C182</f>
        <v/>
      </c>
      <c r="E35" s="19"/>
      <c r="F35" s="17"/>
      <c r="G35" s="17"/>
      <c r="H35" s="17"/>
      <c r="I35" s="17"/>
      <c r="J35" s="17"/>
      <c r="K35" s="94" t="str">
        <f t="shared" si="4"/>
        <v/>
      </c>
      <c r="L35" s="23"/>
      <c r="M35" s="24"/>
      <c r="N35" s="79">
        <f t="shared" si="5"/>
        <v>0</v>
      </c>
      <c r="O35" s="79">
        <f t="shared" si="0"/>
        <v>0</v>
      </c>
      <c r="P35" s="79">
        <f t="shared" si="1"/>
        <v>0</v>
      </c>
      <c r="Q35" s="30" t="str">
        <f t="shared" si="2"/>
        <v/>
      </c>
      <c r="R35" s="73" t="str">
        <f>IF(B35&lt;Grunddata!$B$18,"-",IF(B35&lt;=Grunddata!$C$18,Grunddata!$A$18&amp;"-"&amp;Grunddata!$D$18*100 &amp; "%",IF(B35&lt;=Grunddata!$C$19,Grunddata!$A$19&amp;"-"&amp;Grunddata!$D$19*100 &amp; "%",IF(B35&lt;=Grunddata!$C$20,Grunddata!$A$20&amp;"-"&amp;Grunddata!$D$20*100 &amp; "%",IF(B35&lt;=Grunddata!$C$21,Grunddata!$A$21&amp;"-"&amp;Grunddata!$D$21*100 &amp; "%",IF(B35&lt;=Grunddata!$C$22,Grunddata!$A$22&amp;"-"&amp;Grunddata!$D$22*100 &amp; "%","-"))))))</f>
        <v>A-100%</v>
      </c>
      <c r="S35">
        <f>IF(LEFT(A35,1)="A",Grunddata!$S$17,IF(LEFT(A35,1)="B",Grunddata!$S$18,IF(LEFT(A35,1)="C",Grunddata!$S$19,IF(LEFT(A35,1)="D",Grunddata!$S$20,IF(LEFT(A35,1)="E",Grunddata!$S$21,0)))))</f>
        <v>5.46</v>
      </c>
      <c r="T35">
        <f t="shared" si="6"/>
        <v>0</v>
      </c>
    </row>
    <row r="36" spans="1:20" ht="15.75" thickBot="1" x14ac:dyDescent="0.3">
      <c r="A36" s="95"/>
      <c r="B36" s="96"/>
      <c r="C36" s="97"/>
      <c r="D36" s="98" t="str">
        <f>Kalender!C63</f>
        <v/>
      </c>
      <c r="E36" s="20"/>
      <c r="F36" s="18"/>
      <c r="G36" s="18"/>
      <c r="H36" s="18"/>
      <c r="I36" s="18"/>
      <c r="J36" s="18"/>
      <c r="K36" s="99" t="str">
        <f t="shared" si="4"/>
        <v/>
      </c>
      <c r="L36" s="23"/>
      <c r="M36" s="25"/>
      <c r="N36" s="79">
        <f t="shared" si="5"/>
        <v>0</v>
      </c>
      <c r="O36" s="79">
        <f t="shared" si="0"/>
        <v>0</v>
      </c>
      <c r="P36" s="79">
        <f t="shared" si="1"/>
        <v>0</v>
      </c>
      <c r="Q36" s="30" t="str">
        <f t="shared" si="2"/>
        <v/>
      </c>
      <c r="R36" s="73" t="str">
        <f>IF(B36&lt;Grunddata!$B$18,"-",IF(B36&lt;=Grunddata!$C$18,Grunddata!$A$18&amp;"-"&amp;Grunddata!$D$18*100 &amp; "%",IF(B36&lt;=Grunddata!$C$19,Grunddata!$A$19&amp;"-"&amp;Grunddata!$D$19*100 &amp; "%",IF(B36&lt;=Grunddata!$C$20,Grunddata!$A$20&amp;"-"&amp;Grunddata!$D$20*100 &amp; "%",IF(B36&lt;=Grunddata!$C$21,Grunddata!$A$21&amp;"-"&amp;Grunddata!$D$21*100 &amp; "%",IF(B36&lt;=Grunddata!$C$22,Grunddata!$A$22&amp;"-"&amp;Grunddata!$D$22*100 &amp; "%","-"))))))</f>
        <v>-</v>
      </c>
      <c r="S36" s="100">
        <f>IF(LEFT(A36,1)="A",Grunddata!$S$17,IF(LEFT(A36,1)="B",Grunddata!$S$18,IF(LEFT(A36,1)="C",Grunddata!$S$19,IF(LEFT(A36,1)="D",Grunddata!$S$20,IF(LEFT(A36,1)="E",Grunddata!$S$21,0)))))</f>
        <v>0</v>
      </c>
      <c r="T36">
        <f t="shared" si="6"/>
        <v>0</v>
      </c>
    </row>
    <row r="37" spans="1:20" ht="15.75" thickBot="1" x14ac:dyDescent="0.3">
      <c r="A37" s="181" t="s">
        <v>150</v>
      </c>
      <c r="B37" s="182"/>
      <c r="C37" s="182"/>
      <c r="D37" s="182"/>
      <c r="E37" s="101">
        <f>COUNT(E6:E36)</f>
        <v>0</v>
      </c>
      <c r="F37" s="102">
        <f t="shared" ref="F37" si="7">COUNT(F6:F36)</f>
        <v>0</v>
      </c>
      <c r="G37" s="102">
        <f>SUM(N6:N36)</f>
        <v>0</v>
      </c>
      <c r="H37" s="102">
        <f>SUM(O6:O36)</f>
        <v>0</v>
      </c>
      <c r="I37" s="102">
        <f>SUM(P6:P36)</f>
        <v>0</v>
      </c>
      <c r="J37" s="102">
        <f>COUNT(J6:J36)</f>
        <v>0</v>
      </c>
      <c r="K37" s="103">
        <f>(E37-F37-G37-H37-I37-IF(F38+G38+H38+I38=0,E37,J37))*-1</f>
        <v>0</v>
      </c>
      <c r="L37" s="104" t="s">
        <v>46</v>
      </c>
      <c r="M37" s="105">
        <f>SUM(M6:M36)</f>
        <v>0</v>
      </c>
      <c r="Q37" s="106"/>
      <c r="S37">
        <f>TRUNC(ROUND(SUM(S6:S36),0),0)</f>
        <v>164</v>
      </c>
      <c r="T37" s="71">
        <f>TRUNC(ROUND(SUM(T6:T36),0),0)</f>
        <v>0</v>
      </c>
    </row>
    <row r="38" spans="1:20" x14ac:dyDescent="0.25">
      <c r="A38" s="183" t="s">
        <v>47</v>
      </c>
      <c r="B38" s="184"/>
      <c r="C38" s="184"/>
      <c r="D38" s="184"/>
      <c r="E38" s="107">
        <f t="shared" ref="E38:K38" si="8">SUM(E6:E36)</f>
        <v>0</v>
      </c>
      <c r="F38" s="108">
        <f t="shared" si="8"/>
        <v>0</v>
      </c>
      <c r="G38" s="108">
        <f t="shared" si="8"/>
        <v>0</v>
      </c>
      <c r="H38" s="108">
        <f t="shared" si="8"/>
        <v>0</v>
      </c>
      <c r="I38" s="108">
        <f t="shared" si="8"/>
        <v>0</v>
      </c>
      <c r="J38" s="108">
        <f t="shared" si="8"/>
        <v>0</v>
      </c>
      <c r="K38" s="109">
        <f t="shared" si="8"/>
        <v>0</v>
      </c>
      <c r="L38" s="166" t="str">
        <f>"  Månadens prognos: "&amp; T37 &amp; " / diff: " &amp; IF(T37-E38&gt;0,"+" &amp; ROUND(T37-E38,0),ROUND(T37-E38,0)) &amp; " tim"</f>
        <v xml:space="preserve">  Månadens prognos: 0 / diff: 0 tim</v>
      </c>
      <c r="M38" s="167"/>
      <c r="N38"/>
    </row>
    <row r="39" spans="1:20" ht="15.75" thickBot="1" x14ac:dyDescent="0.3">
      <c r="A39" s="186" t="s">
        <v>149</v>
      </c>
      <c r="B39" s="187"/>
      <c r="C39" s="187"/>
      <c r="D39" s="188"/>
      <c r="E39" s="110">
        <f>Summeringar!C29</f>
        <v>0</v>
      </c>
      <c r="F39" s="111">
        <f>Summeringar!F29</f>
        <v>0</v>
      </c>
      <c r="G39" s="112"/>
      <c r="H39" s="112"/>
      <c r="I39" s="113"/>
      <c r="J39" s="114"/>
      <c r="K39" s="114"/>
      <c r="L39" s="78"/>
    </row>
    <row r="40" spans="1:20" x14ac:dyDescent="0.25">
      <c r="A40" s="176" t="str">
        <f>IF(S37=0,"","Antal timmar för mån-sön-tjänst: ")</f>
        <v xml:space="preserve">Antal timmar för mån-sön-tjänst: </v>
      </c>
      <c r="B40" s="176"/>
      <c r="C40" s="176"/>
      <c r="D40" s="176"/>
      <c r="E40" s="131">
        <f>IF(S37=0,"",Summeringar!H29)</f>
        <v>164</v>
      </c>
      <c r="F40" s="116"/>
      <c r="G40" s="116"/>
      <c r="H40" s="116"/>
      <c r="I40" s="116"/>
      <c r="J40" s="117"/>
      <c r="K40" s="117"/>
      <c r="L40" s="78" t="str">
        <f>IF(S37=0,"  &lt;- Summor för mån-fre-tjänst","")</f>
        <v/>
      </c>
    </row>
    <row r="41" spans="1:20" x14ac:dyDescent="0.25">
      <c r="A41" s="176" t="str">
        <f>IF(S37=0,"","Ack timmar för mån-sön-tjänst: ")</f>
        <v xml:space="preserve">Ack timmar för mån-sön-tjänst: </v>
      </c>
      <c r="B41" s="176"/>
      <c r="C41" s="176"/>
      <c r="D41" s="176"/>
      <c r="E41" s="118">
        <f>IF(S37=0,"",Summeringar!I29)</f>
        <v>988</v>
      </c>
      <c r="G41" s="168" t="s">
        <v>165</v>
      </c>
      <c r="H41" s="169"/>
      <c r="I41" s="169"/>
      <c r="J41" s="169"/>
      <c r="K41" s="169"/>
      <c r="L41" s="169"/>
      <c r="M41" s="170"/>
    </row>
    <row r="42" spans="1:20" x14ac:dyDescent="0.25">
      <c r="A42" s="115"/>
      <c r="B42" s="115"/>
      <c r="C42" s="115"/>
      <c r="D42" s="115"/>
      <c r="E42" s="118"/>
      <c r="G42" s="171"/>
      <c r="H42" s="172"/>
      <c r="I42" s="172"/>
      <c r="J42" s="172"/>
      <c r="K42" s="172"/>
      <c r="L42" s="172"/>
      <c r="M42" s="173"/>
    </row>
    <row r="43" spans="1:20" x14ac:dyDescent="0.25">
      <c r="A43" s="115"/>
      <c r="B43" s="115"/>
      <c r="C43" s="115"/>
      <c r="D43" s="115"/>
      <c r="E43" s="118"/>
    </row>
    <row r="44" spans="1:20" x14ac:dyDescent="0.25">
      <c r="D44" s="185" t="s">
        <v>58</v>
      </c>
      <c r="E44" s="185"/>
      <c r="F44" s="185"/>
      <c r="G44" s="185"/>
      <c r="H44" s="185"/>
      <c r="I44" s="185"/>
      <c r="J44" s="185"/>
      <c r="K44" s="185"/>
      <c r="L44" s="185"/>
      <c r="M44" s="185"/>
    </row>
    <row r="45" spans="1:20" x14ac:dyDescent="0.25">
      <c r="D45" s="119" t="s">
        <v>34</v>
      </c>
      <c r="E45" s="175" t="s">
        <v>35</v>
      </c>
      <c r="F45" s="175"/>
      <c r="G45" s="175"/>
      <c r="H45" s="175"/>
      <c r="I45" s="175"/>
      <c r="J45" s="175"/>
      <c r="K45" s="175"/>
      <c r="L45" s="175"/>
      <c r="M45" s="175"/>
    </row>
    <row r="46" spans="1:20" x14ac:dyDescent="0.25">
      <c r="D46" s="119" t="s">
        <v>36</v>
      </c>
      <c r="E46" s="175" t="s">
        <v>37</v>
      </c>
      <c r="F46" s="175"/>
      <c r="G46" s="175"/>
      <c r="H46" s="175"/>
      <c r="I46" s="175"/>
      <c r="J46" s="175"/>
      <c r="K46" s="175"/>
      <c r="L46" s="175"/>
      <c r="M46" s="175"/>
    </row>
    <row r="47" spans="1:20" x14ac:dyDescent="0.25">
      <c r="D47" s="120" t="s">
        <v>56</v>
      </c>
      <c r="E47" s="180" t="s">
        <v>55</v>
      </c>
      <c r="F47" s="180"/>
      <c r="G47" s="180"/>
      <c r="H47" s="180"/>
      <c r="I47" s="180"/>
      <c r="J47" s="180"/>
      <c r="K47" s="180"/>
      <c r="L47" s="180"/>
      <c r="M47" s="180"/>
    </row>
    <row r="48" spans="1:20" x14ac:dyDescent="0.25">
      <c r="D48" s="120" t="s">
        <v>53</v>
      </c>
      <c r="E48" s="175" t="s">
        <v>54</v>
      </c>
      <c r="F48" s="175"/>
      <c r="G48" s="175"/>
      <c r="H48" s="175"/>
      <c r="I48" s="175"/>
      <c r="J48" s="175"/>
      <c r="K48" s="175"/>
      <c r="L48" s="175"/>
      <c r="M48" s="175"/>
    </row>
    <row r="49" spans="4:13" ht="26.45" customHeight="1" x14ac:dyDescent="0.25">
      <c r="D49" s="132" t="s">
        <v>166</v>
      </c>
      <c r="E49" s="174" t="s">
        <v>167</v>
      </c>
      <c r="F49" s="175"/>
      <c r="G49" s="175"/>
      <c r="H49" s="175"/>
      <c r="I49" s="175"/>
      <c r="J49" s="175"/>
      <c r="K49" s="175"/>
      <c r="L49" s="175"/>
      <c r="M49" s="175"/>
    </row>
  </sheetData>
  <sheetProtection sheet="1" objects="1" scenarios="1"/>
  <mergeCells count="17">
    <mergeCell ref="A1:M1"/>
    <mergeCell ref="D3:I3"/>
    <mergeCell ref="L3:M3"/>
    <mergeCell ref="A2:M2"/>
    <mergeCell ref="A37:D37"/>
    <mergeCell ref="A41:D41"/>
    <mergeCell ref="L38:M38"/>
    <mergeCell ref="G41:M42"/>
    <mergeCell ref="E49:M49"/>
    <mergeCell ref="E48:M48"/>
    <mergeCell ref="A38:D38"/>
    <mergeCell ref="D44:M44"/>
    <mergeCell ref="E45:M45"/>
    <mergeCell ref="E46:M46"/>
    <mergeCell ref="E47:M47"/>
    <mergeCell ref="A40:D40"/>
    <mergeCell ref="A39:D39"/>
  </mergeCells>
  <conditionalFormatting sqref="C6:C36">
    <cfRule type="cellIs" dxfId="13" priority="1" operator="equal">
      <formula>"Lör"</formula>
    </cfRule>
    <cfRule type="cellIs" dxfId="12" priority="2" operator="equal">
      <formula>"Sön"</formula>
    </cfRule>
  </conditionalFormatting>
  <pageMargins left="0.70866141732283472" right="0.37" top="0.39370078740157483" bottom="0.39370078740157483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F0584-13F7-408F-AE03-3122912EDCB9}">
  <dimension ref="A1:T49"/>
  <sheetViews>
    <sheetView workbookViewId="0">
      <pane xSplit="4" ySplit="5" topLeftCell="E6" activePane="bottomRight" state="frozen"/>
      <selection activeCell="E6" sqref="E6"/>
      <selection pane="topRight" activeCell="E6" sqref="E6"/>
      <selection pane="bottomLeft" activeCell="E6" sqref="E6"/>
      <selection pane="bottomRight" activeCell="E6" sqref="E6"/>
    </sheetView>
  </sheetViews>
  <sheetFormatPr defaultRowHeight="15" x14ac:dyDescent="0.25"/>
  <cols>
    <col min="1" max="1" width="5.7109375" style="30" bestFit="1" customWidth="1"/>
    <col min="2" max="2" width="4.7109375" style="30" bestFit="1" customWidth="1"/>
    <col min="3" max="3" width="4.7109375" style="82" bestFit="1" customWidth="1"/>
    <col min="4" max="4" width="11.5703125" style="82" bestFit="1" customWidth="1"/>
    <col min="5" max="6" width="5.7109375" style="30" customWidth="1"/>
    <col min="7" max="9" width="5.140625" style="30" customWidth="1"/>
    <col min="10" max="10" width="5.7109375" style="30" customWidth="1"/>
    <col min="11" max="11" width="5.28515625" style="30" customWidth="1"/>
    <col min="12" max="12" width="29.28515625" customWidth="1"/>
    <col min="13" max="13" width="6.7109375" customWidth="1"/>
    <col min="14" max="14" width="3.5703125" style="79" hidden="1" customWidth="1"/>
    <col min="15" max="16" width="3.5703125" hidden="1" customWidth="1"/>
    <col min="17" max="17" width="10.7109375" hidden="1" customWidth="1"/>
    <col min="18" max="18" width="8.140625" style="73" hidden="1" customWidth="1"/>
    <col min="19" max="19" width="8.7109375" hidden="1" customWidth="1"/>
    <col min="20" max="20" width="0" hidden="1" customWidth="1"/>
  </cols>
  <sheetData>
    <row r="1" spans="1:20" ht="15.75" x14ac:dyDescent="0.25">
      <c r="A1" s="177" t="str">
        <f>"Kumnets tidsschema - Juli " &amp; Grunddata!C5</f>
        <v>Kumnets tidsschema - Juli 2026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20" x14ac:dyDescent="0.25">
      <c r="A2" s="178" t="s">
        <v>101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20" ht="15.75" customHeight="1" x14ac:dyDescent="0.25">
      <c r="A3" s="73"/>
      <c r="C3" s="73" t="s">
        <v>50</v>
      </c>
      <c r="D3" s="179" t="str">
        <f>Grunddata!C7</f>
        <v>x</v>
      </c>
      <c r="E3" s="179"/>
      <c r="F3" s="179"/>
      <c r="G3" s="179"/>
      <c r="H3" s="179"/>
      <c r="I3" s="179"/>
      <c r="J3" s="80"/>
      <c r="K3" s="81" t="s">
        <v>51</v>
      </c>
      <c r="L3" s="179" t="str">
        <f>Grunddata!C6</f>
        <v>x</v>
      </c>
      <c r="M3" s="179"/>
    </row>
    <row r="4" spans="1:20" ht="9" customHeight="1" x14ac:dyDescent="0.25"/>
    <row r="5" spans="1:20" s="30" customFormat="1" ht="45.6" customHeight="1" x14ac:dyDescent="0.25">
      <c r="A5" s="83" t="s">
        <v>62</v>
      </c>
      <c r="B5" s="84" t="s">
        <v>0</v>
      </c>
      <c r="C5" s="85" t="s">
        <v>1</v>
      </c>
      <c r="D5" s="86" t="s">
        <v>2</v>
      </c>
      <c r="E5" s="87" t="s">
        <v>39</v>
      </c>
      <c r="F5" s="84" t="s">
        <v>40</v>
      </c>
      <c r="G5" s="84" t="s">
        <v>41</v>
      </c>
      <c r="H5" s="84" t="s">
        <v>42</v>
      </c>
      <c r="I5" s="84" t="s">
        <v>43</v>
      </c>
      <c r="J5" s="84" t="s">
        <v>52</v>
      </c>
      <c r="K5" s="84" t="s">
        <v>57</v>
      </c>
      <c r="L5" s="83" t="s">
        <v>44</v>
      </c>
      <c r="M5" s="83" t="s">
        <v>45</v>
      </c>
      <c r="N5" s="84" t="s">
        <v>41</v>
      </c>
      <c r="O5" s="84" t="s">
        <v>42</v>
      </c>
      <c r="P5" s="84" t="s">
        <v>43</v>
      </c>
      <c r="R5" s="88" t="s">
        <v>38</v>
      </c>
      <c r="S5" s="121" t="s">
        <v>125</v>
      </c>
      <c r="T5" s="130" t="s">
        <v>163</v>
      </c>
    </row>
    <row r="6" spans="1:20" x14ac:dyDescent="0.25">
      <c r="A6" s="90" t="str">
        <f>R6</f>
        <v>A-100%</v>
      </c>
      <c r="B6" s="91">
        <f>Kalender!A183</f>
        <v>46204</v>
      </c>
      <c r="C6" s="92" t="str">
        <f>Kalender!B183</f>
        <v>Ons</v>
      </c>
      <c r="D6" s="93" t="str">
        <f>Kalender!C183</f>
        <v/>
      </c>
      <c r="E6" s="19"/>
      <c r="F6" s="17"/>
      <c r="G6" s="17"/>
      <c r="H6" s="17"/>
      <c r="I6" s="17"/>
      <c r="J6" s="17"/>
      <c r="K6" s="94" t="str">
        <f>Q6</f>
        <v/>
      </c>
      <c r="L6" s="23"/>
      <c r="M6" s="24"/>
      <c r="N6" s="79">
        <f>IF(F6&gt;0,0,IF(G6&gt;0,1,0))</f>
        <v>0</v>
      </c>
      <c r="O6" s="79">
        <f t="shared" ref="O6:O36" si="0">IF(F6&gt;0,0,IF(H6&gt;0,1-N6,0))</f>
        <v>0</v>
      </c>
      <c r="P6" s="79">
        <f t="shared" ref="P6:P36" si="1">IF(F6&gt;0,0,IF(I6&gt;0,1-N6-O6,0))</f>
        <v>0</v>
      </c>
      <c r="Q6" s="30" t="str">
        <f t="shared" ref="Q6:Q36" si="2">IF(F6=".",IF(SUM(G6:J6)=0,E6*-1,"Fel1"),IF(SUM(F6:J6)=0,"",IF(J6&gt;0,IF(E6=J6,IF(SUM(F6:I6)=0,"","Fel2"),"Fel3"),IF(SUM(G6:I6)&gt;0,IF(SUM(F6:I6)&lt;=E6,IF(E6-SUM(F6:I6)=0,"",SUM(F6:I6)-E6),"Fel4"),IF(E6-F6=0,"",F6-E6)))))</f>
        <v/>
      </c>
      <c r="R6" s="73" t="str">
        <f>IF(B6&lt;Grunddata!$B$18,"-",IF(B6&lt;=Grunddata!$C$18,Grunddata!$A$18&amp;"-"&amp;Grunddata!$D$18*100 &amp; "%",IF(B6&lt;=Grunddata!$C$19,Grunddata!$A$19&amp;"-"&amp;Grunddata!$D$19*100 &amp; "%",IF(B6&lt;=Grunddata!$C$20,Grunddata!$A$20&amp;"-"&amp;Grunddata!$D$20*100 &amp; "%",IF(B6&lt;=Grunddata!$C$21,Grunddata!$A$21&amp;"-"&amp;Grunddata!$D$21*100 &amp; "%",IF(B6&lt;=Grunddata!$C$22,Grunddata!$A$22&amp;"-"&amp;Grunddata!$D$22*100 &amp; "%","-"))))))</f>
        <v>A-100%</v>
      </c>
      <c r="S6">
        <f>IF(LEFT(A6,1)="A",Grunddata!$S$17,IF(LEFT(A6,1)="B",Grunddata!$S$18,IF(LEFT(A6,1)="C",Grunddata!$S$19,IF(LEFT(A6,1)="D",Grunddata!$S$20,IF(LEFT(A6,1)="E",Grunddata!$S$21,0)))))</f>
        <v>5.46</v>
      </c>
      <c r="T6">
        <f>IF(F6=".",0,IF(F6+G6+H6+I6+J6=0,E6,F6+G6+H6+I6+J6))</f>
        <v>0</v>
      </c>
    </row>
    <row r="7" spans="1:20" x14ac:dyDescent="0.25">
      <c r="A7" s="90" t="str">
        <f t="shared" ref="A7:A36" si="3">R7</f>
        <v>A-100%</v>
      </c>
      <c r="B7" s="91">
        <f>Kalender!A184</f>
        <v>46205</v>
      </c>
      <c r="C7" s="92" t="str">
        <f>Kalender!B184</f>
        <v>Tor</v>
      </c>
      <c r="D7" s="93" t="str">
        <f>Kalender!C184</f>
        <v/>
      </c>
      <c r="E7" s="19"/>
      <c r="F7" s="17"/>
      <c r="G7" s="17"/>
      <c r="H7" s="17"/>
      <c r="I7" s="17"/>
      <c r="J7" s="17"/>
      <c r="K7" s="94" t="str">
        <f t="shared" ref="K7:K36" si="4">Q7</f>
        <v/>
      </c>
      <c r="L7" s="23"/>
      <c r="M7" s="24"/>
      <c r="N7" s="79">
        <f t="shared" ref="N7:N36" si="5">IF(F7&gt;0,0,IF(G7&gt;0,1,0))</f>
        <v>0</v>
      </c>
      <c r="O7" s="79">
        <f t="shared" si="0"/>
        <v>0</v>
      </c>
      <c r="P7" s="79">
        <f t="shared" si="1"/>
        <v>0</v>
      </c>
      <c r="Q7" s="30" t="str">
        <f t="shared" si="2"/>
        <v/>
      </c>
      <c r="R7" s="73" t="str">
        <f>IF(B7&lt;Grunddata!$B$18,"-",IF(B7&lt;=Grunddata!$C$18,Grunddata!$A$18&amp;"-"&amp;Grunddata!$D$18*100 &amp; "%",IF(B7&lt;=Grunddata!$C$19,Grunddata!$A$19&amp;"-"&amp;Grunddata!$D$19*100 &amp; "%",IF(B7&lt;=Grunddata!$C$20,Grunddata!$A$20&amp;"-"&amp;Grunddata!$D$20*100 &amp; "%",IF(B7&lt;=Grunddata!$C$21,Grunddata!$A$21&amp;"-"&amp;Grunddata!$D$21*100 &amp; "%",IF(B7&lt;=Grunddata!$C$22,Grunddata!$A$22&amp;"-"&amp;Grunddata!$D$22*100 &amp; "%","-"))))))</f>
        <v>A-100%</v>
      </c>
      <c r="S7">
        <f>IF(LEFT(A7,1)="A",Grunddata!$S$17,IF(LEFT(A7,1)="B",Grunddata!$S$18,IF(LEFT(A7,1)="C",Grunddata!$S$19,IF(LEFT(A7,1)="D",Grunddata!$S$20,IF(LEFT(A7,1)="E",Grunddata!$S$21,0)))))</f>
        <v>5.46</v>
      </c>
      <c r="T7">
        <f t="shared" ref="T7:T36" si="6">IF(F7=".",0,IF(F7+G7+H7+I7+J7=0,E7,F7+G7+H7+I7+J7))</f>
        <v>0</v>
      </c>
    </row>
    <row r="8" spans="1:20" x14ac:dyDescent="0.25">
      <c r="A8" s="90" t="str">
        <f t="shared" si="3"/>
        <v>A-100%</v>
      </c>
      <c r="B8" s="91">
        <f>Kalender!A185</f>
        <v>46206</v>
      </c>
      <c r="C8" s="92" t="str">
        <f>Kalender!B185</f>
        <v>Fre</v>
      </c>
      <c r="D8" s="93" t="str">
        <f>Kalender!C185</f>
        <v/>
      </c>
      <c r="E8" s="19"/>
      <c r="F8" s="17"/>
      <c r="G8" s="17"/>
      <c r="H8" s="17"/>
      <c r="I8" s="17"/>
      <c r="J8" s="17"/>
      <c r="K8" s="94" t="str">
        <f t="shared" si="4"/>
        <v/>
      </c>
      <c r="L8" s="23"/>
      <c r="M8" s="24"/>
      <c r="N8" s="79">
        <f t="shared" si="5"/>
        <v>0</v>
      </c>
      <c r="O8" s="79">
        <f t="shared" si="0"/>
        <v>0</v>
      </c>
      <c r="P8" s="79">
        <f t="shared" si="1"/>
        <v>0</v>
      </c>
      <c r="Q8" s="30" t="str">
        <f t="shared" si="2"/>
        <v/>
      </c>
      <c r="R8" s="73" t="str">
        <f>IF(B8&lt;Grunddata!$B$18,"-",IF(B8&lt;=Grunddata!$C$18,Grunddata!$A$18&amp;"-"&amp;Grunddata!$D$18*100 &amp; "%",IF(B8&lt;=Grunddata!$C$19,Grunddata!$A$19&amp;"-"&amp;Grunddata!$D$19*100 &amp; "%",IF(B8&lt;=Grunddata!$C$20,Grunddata!$A$20&amp;"-"&amp;Grunddata!$D$20*100 &amp; "%",IF(B8&lt;=Grunddata!$C$21,Grunddata!$A$21&amp;"-"&amp;Grunddata!$D$21*100 &amp; "%",IF(B8&lt;=Grunddata!$C$22,Grunddata!$A$22&amp;"-"&amp;Grunddata!$D$22*100 &amp; "%","-"))))))</f>
        <v>A-100%</v>
      </c>
      <c r="S8">
        <f>IF(LEFT(A8,1)="A",Grunddata!$S$17,IF(LEFT(A8,1)="B",Grunddata!$S$18,IF(LEFT(A8,1)="C",Grunddata!$S$19,IF(LEFT(A8,1)="D",Grunddata!$S$20,IF(LEFT(A8,1)="E",Grunddata!$S$21,0)))))</f>
        <v>5.46</v>
      </c>
      <c r="T8">
        <f t="shared" si="6"/>
        <v>0</v>
      </c>
    </row>
    <row r="9" spans="1:20" x14ac:dyDescent="0.25">
      <c r="A9" s="90" t="str">
        <f t="shared" si="3"/>
        <v>A-100%</v>
      </c>
      <c r="B9" s="91">
        <f>Kalender!A186</f>
        <v>46207</v>
      </c>
      <c r="C9" s="92" t="str">
        <f>Kalender!B186</f>
        <v>Lör</v>
      </c>
      <c r="D9" s="93" t="str">
        <f>Kalender!C186</f>
        <v/>
      </c>
      <c r="E9" s="19"/>
      <c r="F9" s="17"/>
      <c r="G9" s="17"/>
      <c r="H9" s="17"/>
      <c r="I9" s="17"/>
      <c r="J9" s="17"/>
      <c r="K9" s="94" t="str">
        <f t="shared" si="4"/>
        <v/>
      </c>
      <c r="L9" s="23"/>
      <c r="M9" s="24"/>
      <c r="N9" s="79">
        <f t="shared" si="5"/>
        <v>0</v>
      </c>
      <c r="O9" s="79">
        <f t="shared" si="0"/>
        <v>0</v>
      </c>
      <c r="P9" s="79">
        <f t="shared" si="1"/>
        <v>0</v>
      </c>
      <c r="Q9" s="30" t="str">
        <f t="shared" si="2"/>
        <v/>
      </c>
      <c r="R9" s="73" t="str">
        <f>IF(B9&lt;Grunddata!$B$18,"-",IF(B9&lt;=Grunddata!$C$18,Grunddata!$A$18&amp;"-"&amp;Grunddata!$D$18*100 &amp; "%",IF(B9&lt;=Grunddata!$C$19,Grunddata!$A$19&amp;"-"&amp;Grunddata!$D$19*100 &amp; "%",IF(B9&lt;=Grunddata!$C$20,Grunddata!$A$20&amp;"-"&amp;Grunddata!$D$20*100 &amp; "%",IF(B9&lt;=Grunddata!$C$21,Grunddata!$A$21&amp;"-"&amp;Grunddata!$D$21*100 &amp; "%",IF(B9&lt;=Grunddata!$C$22,Grunddata!$A$22&amp;"-"&amp;Grunddata!$D$22*100 &amp; "%","-"))))))</f>
        <v>A-100%</v>
      </c>
      <c r="S9">
        <f>IF(LEFT(A9,1)="A",Grunddata!$S$17,IF(LEFT(A9,1)="B",Grunddata!$S$18,IF(LEFT(A9,1)="C",Grunddata!$S$19,IF(LEFT(A9,1)="D",Grunddata!$S$20,IF(LEFT(A9,1)="E",Grunddata!$S$21,0)))))</f>
        <v>5.46</v>
      </c>
      <c r="T9">
        <f t="shared" si="6"/>
        <v>0</v>
      </c>
    </row>
    <row r="10" spans="1:20" x14ac:dyDescent="0.25">
      <c r="A10" s="90" t="str">
        <f t="shared" si="3"/>
        <v>A-100%</v>
      </c>
      <c r="B10" s="91">
        <f>Kalender!A187</f>
        <v>46208</v>
      </c>
      <c r="C10" s="92" t="str">
        <f>Kalender!B187</f>
        <v>Sön</v>
      </c>
      <c r="D10" s="93" t="str">
        <f>Kalender!C187</f>
        <v/>
      </c>
      <c r="E10" s="19"/>
      <c r="F10" s="17"/>
      <c r="G10" s="17"/>
      <c r="H10" s="17"/>
      <c r="I10" s="17"/>
      <c r="J10" s="17"/>
      <c r="K10" s="94" t="str">
        <f t="shared" si="4"/>
        <v/>
      </c>
      <c r="L10" s="23"/>
      <c r="M10" s="24"/>
      <c r="N10" s="79">
        <f t="shared" si="5"/>
        <v>0</v>
      </c>
      <c r="O10" s="79">
        <f t="shared" si="0"/>
        <v>0</v>
      </c>
      <c r="P10" s="79">
        <f t="shared" si="1"/>
        <v>0</v>
      </c>
      <c r="Q10" s="30" t="str">
        <f t="shared" si="2"/>
        <v/>
      </c>
      <c r="R10" s="73" t="str">
        <f>IF(B10&lt;Grunddata!$B$18,"-",IF(B10&lt;=Grunddata!$C$18,Grunddata!$A$18&amp;"-"&amp;Grunddata!$D$18*100 &amp; "%",IF(B10&lt;=Grunddata!$C$19,Grunddata!$A$19&amp;"-"&amp;Grunddata!$D$19*100 &amp; "%",IF(B10&lt;=Grunddata!$C$20,Grunddata!$A$20&amp;"-"&amp;Grunddata!$D$20*100 &amp; "%",IF(B10&lt;=Grunddata!$C$21,Grunddata!$A$21&amp;"-"&amp;Grunddata!$D$21*100 &amp; "%",IF(B10&lt;=Grunddata!$C$22,Grunddata!$A$22&amp;"-"&amp;Grunddata!$D$22*100 &amp; "%","-"))))))</f>
        <v>A-100%</v>
      </c>
      <c r="S10">
        <f>IF(LEFT(A10,1)="A",Grunddata!$S$17,IF(LEFT(A10,1)="B",Grunddata!$S$18,IF(LEFT(A10,1)="C",Grunddata!$S$19,IF(LEFT(A10,1)="D",Grunddata!$S$20,IF(LEFT(A10,1)="E",Grunddata!$S$21,0)))))</f>
        <v>5.46</v>
      </c>
      <c r="T10">
        <f t="shared" si="6"/>
        <v>0</v>
      </c>
    </row>
    <row r="11" spans="1:20" x14ac:dyDescent="0.25">
      <c r="A11" s="90" t="str">
        <f t="shared" si="3"/>
        <v>A-100%</v>
      </c>
      <c r="B11" s="91">
        <f>Kalender!A188</f>
        <v>46209</v>
      </c>
      <c r="C11" s="92" t="str">
        <f>Kalender!B188</f>
        <v>Mån</v>
      </c>
      <c r="D11" s="93" t="str">
        <f>Kalender!C188</f>
        <v/>
      </c>
      <c r="E11" s="19"/>
      <c r="F11" s="17"/>
      <c r="G11" s="17"/>
      <c r="H11" s="17"/>
      <c r="I11" s="17"/>
      <c r="J11" s="17"/>
      <c r="K11" s="94" t="str">
        <f t="shared" si="4"/>
        <v/>
      </c>
      <c r="L11" s="23"/>
      <c r="M11" s="24"/>
      <c r="N11" s="79">
        <f t="shared" si="5"/>
        <v>0</v>
      </c>
      <c r="O11" s="79">
        <f t="shared" si="0"/>
        <v>0</v>
      </c>
      <c r="P11" s="79">
        <f t="shared" si="1"/>
        <v>0</v>
      </c>
      <c r="Q11" s="30" t="str">
        <f t="shared" si="2"/>
        <v/>
      </c>
      <c r="R11" s="73" t="str">
        <f>IF(B11&lt;Grunddata!$B$18,"-",IF(B11&lt;=Grunddata!$C$18,Grunddata!$A$18&amp;"-"&amp;Grunddata!$D$18*100 &amp; "%",IF(B11&lt;=Grunddata!$C$19,Grunddata!$A$19&amp;"-"&amp;Grunddata!$D$19*100 &amp; "%",IF(B11&lt;=Grunddata!$C$20,Grunddata!$A$20&amp;"-"&amp;Grunddata!$D$20*100 &amp; "%",IF(B11&lt;=Grunddata!$C$21,Grunddata!$A$21&amp;"-"&amp;Grunddata!$D$21*100 &amp; "%",IF(B11&lt;=Grunddata!$C$22,Grunddata!$A$22&amp;"-"&amp;Grunddata!$D$22*100 &amp; "%","-"))))))</f>
        <v>A-100%</v>
      </c>
      <c r="S11">
        <f>IF(LEFT(A11,1)="A",Grunddata!$S$17,IF(LEFT(A11,1)="B",Grunddata!$S$18,IF(LEFT(A11,1)="C",Grunddata!$S$19,IF(LEFT(A11,1)="D",Grunddata!$S$20,IF(LEFT(A11,1)="E",Grunddata!$S$21,0)))))</f>
        <v>5.46</v>
      </c>
      <c r="T11">
        <f t="shared" si="6"/>
        <v>0</v>
      </c>
    </row>
    <row r="12" spans="1:20" x14ac:dyDescent="0.25">
      <c r="A12" s="90" t="str">
        <f t="shared" si="3"/>
        <v>A-100%</v>
      </c>
      <c r="B12" s="91">
        <f>Kalender!A189</f>
        <v>46210</v>
      </c>
      <c r="C12" s="92" t="str">
        <f>Kalender!B189</f>
        <v>Tis</v>
      </c>
      <c r="D12" s="93" t="str">
        <f>Kalender!C189</f>
        <v/>
      </c>
      <c r="E12" s="19"/>
      <c r="F12" s="17"/>
      <c r="G12" s="17"/>
      <c r="H12" s="17"/>
      <c r="I12" s="17"/>
      <c r="J12" s="17"/>
      <c r="K12" s="94" t="str">
        <f t="shared" si="4"/>
        <v/>
      </c>
      <c r="L12" s="23"/>
      <c r="M12" s="24"/>
      <c r="N12" s="79">
        <f t="shared" si="5"/>
        <v>0</v>
      </c>
      <c r="O12" s="79">
        <f t="shared" si="0"/>
        <v>0</v>
      </c>
      <c r="P12" s="79">
        <f t="shared" si="1"/>
        <v>0</v>
      </c>
      <c r="Q12" s="30" t="str">
        <f t="shared" si="2"/>
        <v/>
      </c>
      <c r="R12" s="73" t="str">
        <f>IF(B12&lt;Grunddata!$B$18,"-",IF(B12&lt;=Grunddata!$C$18,Grunddata!$A$18&amp;"-"&amp;Grunddata!$D$18*100 &amp; "%",IF(B12&lt;=Grunddata!$C$19,Grunddata!$A$19&amp;"-"&amp;Grunddata!$D$19*100 &amp; "%",IF(B12&lt;=Grunddata!$C$20,Grunddata!$A$20&amp;"-"&amp;Grunddata!$D$20*100 &amp; "%",IF(B12&lt;=Grunddata!$C$21,Grunddata!$A$21&amp;"-"&amp;Grunddata!$D$21*100 &amp; "%",IF(B12&lt;=Grunddata!$C$22,Grunddata!$A$22&amp;"-"&amp;Grunddata!$D$22*100 &amp; "%","-"))))))</f>
        <v>A-100%</v>
      </c>
      <c r="S12">
        <f>IF(LEFT(A12,1)="A",Grunddata!$S$17,IF(LEFT(A12,1)="B",Grunddata!$S$18,IF(LEFT(A12,1)="C",Grunddata!$S$19,IF(LEFT(A12,1)="D",Grunddata!$S$20,IF(LEFT(A12,1)="E",Grunddata!$S$21,0)))))</f>
        <v>5.46</v>
      </c>
      <c r="T12">
        <f t="shared" si="6"/>
        <v>0</v>
      </c>
    </row>
    <row r="13" spans="1:20" x14ac:dyDescent="0.25">
      <c r="A13" s="90" t="str">
        <f t="shared" si="3"/>
        <v>A-100%</v>
      </c>
      <c r="B13" s="91">
        <f>Kalender!A190</f>
        <v>46211</v>
      </c>
      <c r="C13" s="92" t="str">
        <f>Kalender!B190</f>
        <v>Ons</v>
      </c>
      <c r="D13" s="93" t="str">
        <f>Kalender!C190</f>
        <v/>
      </c>
      <c r="E13" s="19"/>
      <c r="F13" s="17"/>
      <c r="G13" s="17"/>
      <c r="H13" s="17"/>
      <c r="I13" s="17"/>
      <c r="J13" s="17"/>
      <c r="K13" s="94" t="str">
        <f t="shared" si="4"/>
        <v/>
      </c>
      <c r="L13" s="23"/>
      <c r="M13" s="24"/>
      <c r="N13" s="79">
        <f t="shared" si="5"/>
        <v>0</v>
      </c>
      <c r="O13" s="79">
        <f t="shared" si="0"/>
        <v>0</v>
      </c>
      <c r="P13" s="79">
        <f t="shared" si="1"/>
        <v>0</v>
      </c>
      <c r="Q13" s="30" t="str">
        <f t="shared" si="2"/>
        <v/>
      </c>
      <c r="R13" s="73" t="str">
        <f>IF(B13&lt;Grunddata!$B$18,"-",IF(B13&lt;=Grunddata!$C$18,Grunddata!$A$18&amp;"-"&amp;Grunddata!$D$18*100 &amp; "%",IF(B13&lt;=Grunddata!$C$19,Grunddata!$A$19&amp;"-"&amp;Grunddata!$D$19*100 &amp; "%",IF(B13&lt;=Grunddata!$C$20,Grunddata!$A$20&amp;"-"&amp;Grunddata!$D$20*100 &amp; "%",IF(B13&lt;=Grunddata!$C$21,Grunddata!$A$21&amp;"-"&amp;Grunddata!$D$21*100 &amp; "%",IF(B13&lt;=Grunddata!$C$22,Grunddata!$A$22&amp;"-"&amp;Grunddata!$D$22*100 &amp; "%","-"))))))</f>
        <v>A-100%</v>
      </c>
      <c r="S13">
        <f>IF(LEFT(A13,1)="A",Grunddata!$S$17,IF(LEFT(A13,1)="B",Grunddata!$S$18,IF(LEFT(A13,1)="C",Grunddata!$S$19,IF(LEFT(A13,1)="D",Grunddata!$S$20,IF(LEFT(A13,1)="E",Grunddata!$S$21,0)))))</f>
        <v>5.46</v>
      </c>
      <c r="T13">
        <f t="shared" si="6"/>
        <v>0</v>
      </c>
    </row>
    <row r="14" spans="1:20" x14ac:dyDescent="0.25">
      <c r="A14" s="90" t="str">
        <f t="shared" si="3"/>
        <v>A-100%</v>
      </c>
      <c r="B14" s="91">
        <f>Kalender!A191</f>
        <v>46212</v>
      </c>
      <c r="C14" s="92" t="str">
        <f>Kalender!B191</f>
        <v>Tor</v>
      </c>
      <c r="D14" s="93" t="str">
        <f>Kalender!C191</f>
        <v/>
      </c>
      <c r="E14" s="19"/>
      <c r="F14" s="17"/>
      <c r="G14" s="17"/>
      <c r="H14" s="17"/>
      <c r="I14" s="17"/>
      <c r="J14" s="17"/>
      <c r="K14" s="94" t="str">
        <f t="shared" si="4"/>
        <v/>
      </c>
      <c r="L14" s="23"/>
      <c r="M14" s="24"/>
      <c r="N14" s="79">
        <f t="shared" si="5"/>
        <v>0</v>
      </c>
      <c r="O14" s="79">
        <f t="shared" si="0"/>
        <v>0</v>
      </c>
      <c r="P14" s="79">
        <f t="shared" si="1"/>
        <v>0</v>
      </c>
      <c r="Q14" s="30" t="str">
        <f t="shared" si="2"/>
        <v/>
      </c>
      <c r="R14" s="73" t="str">
        <f>IF(B14&lt;Grunddata!$B$18,"-",IF(B14&lt;=Grunddata!$C$18,Grunddata!$A$18&amp;"-"&amp;Grunddata!$D$18*100 &amp; "%",IF(B14&lt;=Grunddata!$C$19,Grunddata!$A$19&amp;"-"&amp;Grunddata!$D$19*100 &amp; "%",IF(B14&lt;=Grunddata!$C$20,Grunddata!$A$20&amp;"-"&amp;Grunddata!$D$20*100 &amp; "%",IF(B14&lt;=Grunddata!$C$21,Grunddata!$A$21&amp;"-"&amp;Grunddata!$D$21*100 &amp; "%",IF(B14&lt;=Grunddata!$C$22,Grunddata!$A$22&amp;"-"&amp;Grunddata!$D$22*100 &amp; "%","-"))))))</f>
        <v>A-100%</v>
      </c>
      <c r="S14">
        <f>IF(LEFT(A14,1)="A",Grunddata!$S$17,IF(LEFT(A14,1)="B",Grunddata!$S$18,IF(LEFT(A14,1)="C",Grunddata!$S$19,IF(LEFT(A14,1)="D",Grunddata!$S$20,IF(LEFT(A14,1)="E",Grunddata!$S$21,0)))))</f>
        <v>5.46</v>
      </c>
      <c r="T14">
        <f t="shared" si="6"/>
        <v>0</v>
      </c>
    </row>
    <row r="15" spans="1:20" x14ac:dyDescent="0.25">
      <c r="A15" s="90" t="str">
        <f t="shared" si="3"/>
        <v>A-100%</v>
      </c>
      <c r="B15" s="91">
        <f>Kalender!A192</f>
        <v>46213</v>
      </c>
      <c r="C15" s="92" t="str">
        <f>Kalender!B192</f>
        <v>Fre</v>
      </c>
      <c r="D15" s="93" t="str">
        <f>Kalender!C192</f>
        <v/>
      </c>
      <c r="E15" s="19"/>
      <c r="F15" s="17"/>
      <c r="G15" s="17"/>
      <c r="H15" s="17"/>
      <c r="I15" s="17"/>
      <c r="J15" s="17"/>
      <c r="K15" s="94" t="str">
        <f t="shared" si="4"/>
        <v/>
      </c>
      <c r="L15" s="23"/>
      <c r="M15" s="24"/>
      <c r="N15" s="79">
        <f t="shared" si="5"/>
        <v>0</v>
      </c>
      <c r="O15" s="79">
        <f t="shared" si="0"/>
        <v>0</v>
      </c>
      <c r="P15" s="79">
        <f t="shared" si="1"/>
        <v>0</v>
      </c>
      <c r="Q15" s="30" t="str">
        <f t="shared" si="2"/>
        <v/>
      </c>
      <c r="R15" s="73" t="str">
        <f>IF(B15&lt;Grunddata!$B$18,"-",IF(B15&lt;=Grunddata!$C$18,Grunddata!$A$18&amp;"-"&amp;Grunddata!$D$18*100 &amp; "%",IF(B15&lt;=Grunddata!$C$19,Grunddata!$A$19&amp;"-"&amp;Grunddata!$D$19*100 &amp; "%",IF(B15&lt;=Grunddata!$C$20,Grunddata!$A$20&amp;"-"&amp;Grunddata!$D$20*100 &amp; "%",IF(B15&lt;=Grunddata!$C$21,Grunddata!$A$21&amp;"-"&amp;Grunddata!$D$21*100 &amp; "%",IF(B15&lt;=Grunddata!$C$22,Grunddata!$A$22&amp;"-"&amp;Grunddata!$D$22*100 &amp; "%","-"))))))</f>
        <v>A-100%</v>
      </c>
      <c r="S15">
        <f>IF(LEFT(A15,1)="A",Grunddata!$S$17,IF(LEFT(A15,1)="B",Grunddata!$S$18,IF(LEFT(A15,1)="C",Grunddata!$S$19,IF(LEFT(A15,1)="D",Grunddata!$S$20,IF(LEFT(A15,1)="E",Grunddata!$S$21,0)))))</f>
        <v>5.46</v>
      </c>
      <c r="T15">
        <f t="shared" si="6"/>
        <v>0</v>
      </c>
    </row>
    <row r="16" spans="1:20" x14ac:dyDescent="0.25">
      <c r="A16" s="90" t="str">
        <f t="shared" si="3"/>
        <v>A-100%</v>
      </c>
      <c r="B16" s="91">
        <f>Kalender!A193</f>
        <v>46214</v>
      </c>
      <c r="C16" s="92" t="str">
        <f>Kalender!B193</f>
        <v>Lör</v>
      </c>
      <c r="D16" s="93" t="str">
        <f>Kalender!C193</f>
        <v/>
      </c>
      <c r="E16" s="19"/>
      <c r="F16" s="17"/>
      <c r="G16" s="17"/>
      <c r="H16" s="17"/>
      <c r="I16" s="17"/>
      <c r="J16" s="17"/>
      <c r="K16" s="94" t="str">
        <f t="shared" si="4"/>
        <v/>
      </c>
      <c r="L16" s="23"/>
      <c r="M16" s="24"/>
      <c r="N16" s="79">
        <f t="shared" si="5"/>
        <v>0</v>
      </c>
      <c r="O16" s="79">
        <f t="shared" si="0"/>
        <v>0</v>
      </c>
      <c r="P16" s="79">
        <f t="shared" si="1"/>
        <v>0</v>
      </c>
      <c r="Q16" s="30" t="str">
        <f t="shared" si="2"/>
        <v/>
      </c>
      <c r="R16" s="73" t="str">
        <f>IF(B16&lt;Grunddata!$B$18,"-",IF(B16&lt;=Grunddata!$C$18,Grunddata!$A$18&amp;"-"&amp;Grunddata!$D$18*100 &amp; "%",IF(B16&lt;=Grunddata!$C$19,Grunddata!$A$19&amp;"-"&amp;Grunddata!$D$19*100 &amp; "%",IF(B16&lt;=Grunddata!$C$20,Grunddata!$A$20&amp;"-"&amp;Grunddata!$D$20*100 &amp; "%",IF(B16&lt;=Grunddata!$C$21,Grunddata!$A$21&amp;"-"&amp;Grunddata!$D$21*100 &amp; "%",IF(B16&lt;=Grunddata!$C$22,Grunddata!$A$22&amp;"-"&amp;Grunddata!$D$22*100 &amp; "%","-"))))))</f>
        <v>A-100%</v>
      </c>
      <c r="S16">
        <f>IF(LEFT(A16,1)="A",Grunddata!$S$17,IF(LEFT(A16,1)="B",Grunddata!$S$18,IF(LEFT(A16,1)="C",Grunddata!$S$19,IF(LEFT(A16,1)="D",Grunddata!$S$20,IF(LEFT(A16,1)="E",Grunddata!$S$21,0)))))</f>
        <v>5.46</v>
      </c>
      <c r="T16">
        <f t="shared" si="6"/>
        <v>0</v>
      </c>
    </row>
    <row r="17" spans="1:20" x14ac:dyDescent="0.25">
      <c r="A17" s="90" t="str">
        <f t="shared" si="3"/>
        <v>A-100%</v>
      </c>
      <c r="B17" s="91">
        <f>Kalender!A194</f>
        <v>46215</v>
      </c>
      <c r="C17" s="92" t="str">
        <f>Kalender!B194</f>
        <v>Sön</v>
      </c>
      <c r="D17" s="93" t="str">
        <f>Kalender!C194</f>
        <v/>
      </c>
      <c r="E17" s="19"/>
      <c r="F17" s="17"/>
      <c r="G17" s="17"/>
      <c r="H17" s="17"/>
      <c r="I17" s="17"/>
      <c r="J17" s="17"/>
      <c r="K17" s="94" t="str">
        <f t="shared" si="4"/>
        <v/>
      </c>
      <c r="L17" s="23"/>
      <c r="M17" s="24"/>
      <c r="N17" s="79">
        <f t="shared" si="5"/>
        <v>0</v>
      </c>
      <c r="O17" s="79">
        <f t="shared" si="0"/>
        <v>0</v>
      </c>
      <c r="P17" s="79">
        <f t="shared" si="1"/>
        <v>0</v>
      </c>
      <c r="Q17" s="30" t="str">
        <f t="shared" si="2"/>
        <v/>
      </c>
      <c r="R17" s="73" t="str">
        <f>IF(B17&lt;Grunddata!$B$18,"-",IF(B17&lt;=Grunddata!$C$18,Grunddata!$A$18&amp;"-"&amp;Grunddata!$D$18*100 &amp; "%",IF(B17&lt;=Grunddata!$C$19,Grunddata!$A$19&amp;"-"&amp;Grunddata!$D$19*100 &amp; "%",IF(B17&lt;=Grunddata!$C$20,Grunddata!$A$20&amp;"-"&amp;Grunddata!$D$20*100 &amp; "%",IF(B17&lt;=Grunddata!$C$21,Grunddata!$A$21&amp;"-"&amp;Grunddata!$D$21*100 &amp; "%",IF(B17&lt;=Grunddata!$C$22,Grunddata!$A$22&amp;"-"&amp;Grunddata!$D$22*100 &amp; "%","-"))))))</f>
        <v>A-100%</v>
      </c>
      <c r="S17">
        <f>IF(LEFT(A17,1)="A",Grunddata!$S$17,IF(LEFT(A17,1)="B",Grunddata!$S$18,IF(LEFT(A17,1)="C",Grunddata!$S$19,IF(LEFT(A17,1)="D",Grunddata!$S$20,IF(LEFT(A17,1)="E",Grunddata!$S$21,0)))))</f>
        <v>5.46</v>
      </c>
      <c r="T17">
        <f t="shared" si="6"/>
        <v>0</v>
      </c>
    </row>
    <row r="18" spans="1:20" x14ac:dyDescent="0.25">
      <c r="A18" s="90" t="str">
        <f t="shared" si="3"/>
        <v>A-100%</v>
      </c>
      <c r="B18" s="91">
        <f>Kalender!A195</f>
        <v>46216</v>
      </c>
      <c r="C18" s="92" t="str">
        <f>Kalender!B195</f>
        <v>Mån</v>
      </c>
      <c r="D18" s="93" t="str">
        <f>Kalender!C195</f>
        <v/>
      </c>
      <c r="E18" s="19"/>
      <c r="F18" s="17"/>
      <c r="G18" s="17"/>
      <c r="H18" s="17"/>
      <c r="I18" s="17"/>
      <c r="J18" s="17"/>
      <c r="K18" s="94" t="str">
        <f t="shared" si="4"/>
        <v/>
      </c>
      <c r="L18" s="23"/>
      <c r="M18" s="24"/>
      <c r="N18" s="79">
        <f t="shared" si="5"/>
        <v>0</v>
      </c>
      <c r="O18" s="79">
        <f t="shared" si="0"/>
        <v>0</v>
      </c>
      <c r="P18" s="79">
        <f t="shared" si="1"/>
        <v>0</v>
      </c>
      <c r="Q18" s="30" t="str">
        <f t="shared" si="2"/>
        <v/>
      </c>
      <c r="R18" s="73" t="str">
        <f>IF(B18&lt;Grunddata!$B$18,"-",IF(B18&lt;=Grunddata!$C$18,Grunddata!$A$18&amp;"-"&amp;Grunddata!$D$18*100 &amp; "%",IF(B18&lt;=Grunddata!$C$19,Grunddata!$A$19&amp;"-"&amp;Grunddata!$D$19*100 &amp; "%",IF(B18&lt;=Grunddata!$C$20,Grunddata!$A$20&amp;"-"&amp;Grunddata!$D$20*100 &amp; "%",IF(B18&lt;=Grunddata!$C$21,Grunddata!$A$21&amp;"-"&amp;Grunddata!$D$21*100 &amp; "%",IF(B18&lt;=Grunddata!$C$22,Grunddata!$A$22&amp;"-"&amp;Grunddata!$D$22*100 &amp; "%","-"))))))</f>
        <v>A-100%</v>
      </c>
      <c r="S18">
        <f>IF(LEFT(A18,1)="A",Grunddata!$S$17,IF(LEFT(A18,1)="B",Grunddata!$S$18,IF(LEFT(A18,1)="C",Grunddata!$S$19,IF(LEFT(A18,1)="D",Grunddata!$S$20,IF(LEFT(A18,1)="E",Grunddata!$S$21,0)))))</f>
        <v>5.46</v>
      </c>
      <c r="T18">
        <f t="shared" si="6"/>
        <v>0</v>
      </c>
    </row>
    <row r="19" spans="1:20" x14ac:dyDescent="0.25">
      <c r="A19" s="90" t="str">
        <f t="shared" si="3"/>
        <v>A-100%</v>
      </c>
      <c r="B19" s="91">
        <f>Kalender!A196</f>
        <v>46217</v>
      </c>
      <c r="C19" s="92" t="str">
        <f>Kalender!B196</f>
        <v>Tis</v>
      </c>
      <c r="D19" s="93" t="str">
        <f>Kalender!C196</f>
        <v/>
      </c>
      <c r="E19" s="19"/>
      <c r="F19" s="17"/>
      <c r="G19" s="17"/>
      <c r="H19" s="17"/>
      <c r="I19" s="17"/>
      <c r="J19" s="17"/>
      <c r="K19" s="94" t="str">
        <f t="shared" si="4"/>
        <v/>
      </c>
      <c r="L19" s="23"/>
      <c r="M19" s="24"/>
      <c r="N19" s="79">
        <f t="shared" si="5"/>
        <v>0</v>
      </c>
      <c r="O19" s="79">
        <f t="shared" si="0"/>
        <v>0</v>
      </c>
      <c r="P19" s="79">
        <f t="shared" si="1"/>
        <v>0</v>
      </c>
      <c r="Q19" s="30" t="str">
        <f t="shared" si="2"/>
        <v/>
      </c>
      <c r="R19" s="73" t="str">
        <f>IF(B19&lt;Grunddata!$B$18,"-",IF(B19&lt;=Grunddata!$C$18,Grunddata!$A$18&amp;"-"&amp;Grunddata!$D$18*100 &amp; "%",IF(B19&lt;=Grunddata!$C$19,Grunddata!$A$19&amp;"-"&amp;Grunddata!$D$19*100 &amp; "%",IF(B19&lt;=Grunddata!$C$20,Grunddata!$A$20&amp;"-"&amp;Grunddata!$D$20*100 &amp; "%",IF(B19&lt;=Grunddata!$C$21,Grunddata!$A$21&amp;"-"&amp;Grunddata!$D$21*100 &amp; "%",IF(B19&lt;=Grunddata!$C$22,Grunddata!$A$22&amp;"-"&amp;Grunddata!$D$22*100 &amp; "%","-"))))))</f>
        <v>A-100%</v>
      </c>
      <c r="S19">
        <f>IF(LEFT(A19,1)="A",Grunddata!$S$17,IF(LEFT(A19,1)="B",Grunddata!$S$18,IF(LEFT(A19,1)="C",Grunddata!$S$19,IF(LEFT(A19,1)="D",Grunddata!$S$20,IF(LEFT(A19,1)="E",Grunddata!$S$21,0)))))</f>
        <v>5.46</v>
      </c>
      <c r="T19">
        <f t="shared" si="6"/>
        <v>0</v>
      </c>
    </row>
    <row r="20" spans="1:20" x14ac:dyDescent="0.25">
      <c r="A20" s="90" t="str">
        <f t="shared" si="3"/>
        <v>A-100%</v>
      </c>
      <c r="B20" s="91">
        <f>Kalender!A197</f>
        <v>46218</v>
      </c>
      <c r="C20" s="92" t="str">
        <f>Kalender!B197</f>
        <v>Ons</v>
      </c>
      <c r="D20" s="93" t="str">
        <f>Kalender!C197</f>
        <v/>
      </c>
      <c r="E20" s="19"/>
      <c r="F20" s="17"/>
      <c r="G20" s="17"/>
      <c r="H20" s="17"/>
      <c r="I20" s="17"/>
      <c r="J20" s="17"/>
      <c r="K20" s="94" t="str">
        <f t="shared" si="4"/>
        <v/>
      </c>
      <c r="L20" s="23"/>
      <c r="M20" s="24"/>
      <c r="N20" s="79">
        <f t="shared" si="5"/>
        <v>0</v>
      </c>
      <c r="O20" s="79">
        <f t="shared" si="0"/>
        <v>0</v>
      </c>
      <c r="P20" s="79">
        <f t="shared" si="1"/>
        <v>0</v>
      </c>
      <c r="Q20" s="30" t="str">
        <f t="shared" si="2"/>
        <v/>
      </c>
      <c r="R20" s="73" t="str">
        <f>IF(B20&lt;Grunddata!$B$18,"-",IF(B20&lt;=Grunddata!$C$18,Grunddata!$A$18&amp;"-"&amp;Grunddata!$D$18*100 &amp; "%",IF(B20&lt;=Grunddata!$C$19,Grunddata!$A$19&amp;"-"&amp;Grunddata!$D$19*100 &amp; "%",IF(B20&lt;=Grunddata!$C$20,Grunddata!$A$20&amp;"-"&amp;Grunddata!$D$20*100 &amp; "%",IF(B20&lt;=Grunddata!$C$21,Grunddata!$A$21&amp;"-"&amp;Grunddata!$D$21*100 &amp; "%",IF(B20&lt;=Grunddata!$C$22,Grunddata!$A$22&amp;"-"&amp;Grunddata!$D$22*100 &amp; "%","-"))))))</f>
        <v>A-100%</v>
      </c>
      <c r="S20">
        <f>IF(LEFT(A20,1)="A",Grunddata!$S$17,IF(LEFT(A20,1)="B",Grunddata!$S$18,IF(LEFT(A20,1)="C",Grunddata!$S$19,IF(LEFT(A20,1)="D",Grunddata!$S$20,IF(LEFT(A20,1)="E",Grunddata!$S$21,0)))))</f>
        <v>5.46</v>
      </c>
      <c r="T20">
        <f t="shared" si="6"/>
        <v>0</v>
      </c>
    </row>
    <row r="21" spans="1:20" x14ac:dyDescent="0.25">
      <c r="A21" s="90" t="str">
        <f t="shared" si="3"/>
        <v>A-100%</v>
      </c>
      <c r="B21" s="91">
        <f>Kalender!A198</f>
        <v>46219</v>
      </c>
      <c r="C21" s="92" t="str">
        <f>Kalender!B198</f>
        <v>Tor</v>
      </c>
      <c r="D21" s="93" t="str">
        <f>Kalender!C198</f>
        <v/>
      </c>
      <c r="E21" s="19"/>
      <c r="F21" s="17"/>
      <c r="G21" s="17"/>
      <c r="H21" s="17"/>
      <c r="I21" s="17"/>
      <c r="J21" s="17"/>
      <c r="K21" s="94" t="str">
        <f t="shared" si="4"/>
        <v/>
      </c>
      <c r="L21" s="23"/>
      <c r="M21" s="24"/>
      <c r="N21" s="79">
        <f t="shared" si="5"/>
        <v>0</v>
      </c>
      <c r="O21" s="79">
        <f t="shared" si="0"/>
        <v>0</v>
      </c>
      <c r="P21" s="79">
        <f t="shared" si="1"/>
        <v>0</v>
      </c>
      <c r="Q21" s="30" t="str">
        <f t="shared" si="2"/>
        <v/>
      </c>
      <c r="R21" s="73" t="str">
        <f>IF(B21&lt;Grunddata!$B$18,"-",IF(B21&lt;=Grunddata!$C$18,Grunddata!$A$18&amp;"-"&amp;Grunddata!$D$18*100 &amp; "%",IF(B21&lt;=Grunddata!$C$19,Grunddata!$A$19&amp;"-"&amp;Grunddata!$D$19*100 &amp; "%",IF(B21&lt;=Grunddata!$C$20,Grunddata!$A$20&amp;"-"&amp;Grunddata!$D$20*100 &amp; "%",IF(B21&lt;=Grunddata!$C$21,Grunddata!$A$21&amp;"-"&amp;Grunddata!$D$21*100 &amp; "%",IF(B21&lt;=Grunddata!$C$22,Grunddata!$A$22&amp;"-"&amp;Grunddata!$D$22*100 &amp; "%","-"))))))</f>
        <v>A-100%</v>
      </c>
      <c r="S21">
        <f>IF(LEFT(A21,1)="A",Grunddata!$S$17,IF(LEFT(A21,1)="B",Grunddata!$S$18,IF(LEFT(A21,1)="C",Grunddata!$S$19,IF(LEFT(A21,1)="D",Grunddata!$S$20,IF(LEFT(A21,1)="E",Grunddata!$S$21,0)))))</f>
        <v>5.46</v>
      </c>
      <c r="T21">
        <f t="shared" si="6"/>
        <v>0</v>
      </c>
    </row>
    <row r="22" spans="1:20" x14ac:dyDescent="0.25">
      <c r="A22" s="90" t="str">
        <f t="shared" si="3"/>
        <v>A-100%</v>
      </c>
      <c r="B22" s="91">
        <f>Kalender!A199</f>
        <v>46220</v>
      </c>
      <c r="C22" s="92" t="str">
        <f>Kalender!B199</f>
        <v>Fre</v>
      </c>
      <c r="D22" s="93" t="str">
        <f>Kalender!C199</f>
        <v/>
      </c>
      <c r="E22" s="19"/>
      <c r="F22" s="17"/>
      <c r="G22" s="17"/>
      <c r="H22" s="17"/>
      <c r="I22" s="17"/>
      <c r="J22" s="17"/>
      <c r="K22" s="94" t="str">
        <f t="shared" si="4"/>
        <v/>
      </c>
      <c r="L22" s="23"/>
      <c r="M22" s="24"/>
      <c r="N22" s="79">
        <f t="shared" si="5"/>
        <v>0</v>
      </c>
      <c r="O22" s="79">
        <f t="shared" si="0"/>
        <v>0</v>
      </c>
      <c r="P22" s="79">
        <f t="shared" si="1"/>
        <v>0</v>
      </c>
      <c r="Q22" s="30" t="str">
        <f t="shared" si="2"/>
        <v/>
      </c>
      <c r="R22" s="73" t="str">
        <f>IF(B22&lt;Grunddata!$B$18,"-",IF(B22&lt;=Grunddata!$C$18,Grunddata!$A$18&amp;"-"&amp;Grunddata!$D$18*100 &amp; "%",IF(B22&lt;=Grunddata!$C$19,Grunddata!$A$19&amp;"-"&amp;Grunddata!$D$19*100 &amp; "%",IF(B22&lt;=Grunddata!$C$20,Grunddata!$A$20&amp;"-"&amp;Grunddata!$D$20*100 &amp; "%",IF(B22&lt;=Grunddata!$C$21,Grunddata!$A$21&amp;"-"&amp;Grunddata!$D$21*100 &amp; "%",IF(B22&lt;=Grunddata!$C$22,Grunddata!$A$22&amp;"-"&amp;Grunddata!$D$22*100 &amp; "%","-"))))))</f>
        <v>A-100%</v>
      </c>
      <c r="S22">
        <f>IF(LEFT(A22,1)="A",Grunddata!$S$17,IF(LEFT(A22,1)="B",Grunddata!$S$18,IF(LEFT(A22,1)="C",Grunddata!$S$19,IF(LEFT(A22,1)="D",Grunddata!$S$20,IF(LEFT(A22,1)="E",Grunddata!$S$21,0)))))</f>
        <v>5.46</v>
      </c>
      <c r="T22">
        <f t="shared" si="6"/>
        <v>0</v>
      </c>
    </row>
    <row r="23" spans="1:20" x14ac:dyDescent="0.25">
      <c r="A23" s="90" t="str">
        <f t="shared" si="3"/>
        <v>A-100%</v>
      </c>
      <c r="B23" s="91">
        <f>Kalender!A200</f>
        <v>46221</v>
      </c>
      <c r="C23" s="92" t="str">
        <f>Kalender!B200</f>
        <v>Lör</v>
      </c>
      <c r="D23" s="93" t="str">
        <f>Kalender!C200</f>
        <v/>
      </c>
      <c r="E23" s="19"/>
      <c r="F23" s="17"/>
      <c r="G23" s="17"/>
      <c r="H23" s="17"/>
      <c r="I23" s="17"/>
      <c r="J23" s="17"/>
      <c r="K23" s="94" t="str">
        <f t="shared" si="4"/>
        <v/>
      </c>
      <c r="L23" s="23"/>
      <c r="M23" s="24"/>
      <c r="N23" s="79">
        <f t="shared" si="5"/>
        <v>0</v>
      </c>
      <c r="O23" s="79">
        <f t="shared" si="0"/>
        <v>0</v>
      </c>
      <c r="P23" s="79">
        <f t="shared" si="1"/>
        <v>0</v>
      </c>
      <c r="Q23" s="30" t="str">
        <f t="shared" si="2"/>
        <v/>
      </c>
      <c r="R23" s="73" t="str">
        <f>IF(B23&lt;Grunddata!$B$18,"-",IF(B23&lt;=Grunddata!$C$18,Grunddata!$A$18&amp;"-"&amp;Grunddata!$D$18*100 &amp; "%",IF(B23&lt;=Grunddata!$C$19,Grunddata!$A$19&amp;"-"&amp;Grunddata!$D$19*100 &amp; "%",IF(B23&lt;=Grunddata!$C$20,Grunddata!$A$20&amp;"-"&amp;Grunddata!$D$20*100 &amp; "%",IF(B23&lt;=Grunddata!$C$21,Grunddata!$A$21&amp;"-"&amp;Grunddata!$D$21*100 &amp; "%",IF(B23&lt;=Grunddata!$C$22,Grunddata!$A$22&amp;"-"&amp;Grunddata!$D$22*100 &amp; "%","-"))))))</f>
        <v>A-100%</v>
      </c>
      <c r="S23">
        <f>IF(LEFT(A23,1)="A",Grunddata!$S$17,IF(LEFT(A23,1)="B",Grunddata!$S$18,IF(LEFT(A23,1)="C",Grunddata!$S$19,IF(LEFT(A23,1)="D",Grunddata!$S$20,IF(LEFT(A23,1)="E",Grunddata!$S$21,0)))))</f>
        <v>5.46</v>
      </c>
      <c r="T23">
        <f t="shared" si="6"/>
        <v>0</v>
      </c>
    </row>
    <row r="24" spans="1:20" x14ac:dyDescent="0.25">
      <c r="A24" s="90" t="str">
        <f t="shared" si="3"/>
        <v>A-100%</v>
      </c>
      <c r="B24" s="91">
        <f>Kalender!A201</f>
        <v>46222</v>
      </c>
      <c r="C24" s="92" t="str">
        <f>Kalender!B201</f>
        <v>Sön</v>
      </c>
      <c r="D24" s="93" t="str">
        <f>Kalender!C201</f>
        <v/>
      </c>
      <c r="E24" s="19"/>
      <c r="F24" s="17"/>
      <c r="G24" s="17"/>
      <c r="H24" s="17"/>
      <c r="I24" s="17"/>
      <c r="J24" s="17"/>
      <c r="K24" s="94" t="str">
        <f t="shared" si="4"/>
        <v/>
      </c>
      <c r="L24" s="23"/>
      <c r="M24" s="24"/>
      <c r="N24" s="79">
        <f t="shared" si="5"/>
        <v>0</v>
      </c>
      <c r="O24" s="79">
        <f t="shared" si="0"/>
        <v>0</v>
      </c>
      <c r="P24" s="79">
        <f t="shared" si="1"/>
        <v>0</v>
      </c>
      <c r="Q24" s="30" t="str">
        <f t="shared" si="2"/>
        <v/>
      </c>
      <c r="R24" s="73" t="str">
        <f>IF(B24&lt;Grunddata!$B$18,"-",IF(B24&lt;=Grunddata!$C$18,Grunddata!$A$18&amp;"-"&amp;Grunddata!$D$18*100 &amp; "%",IF(B24&lt;=Grunddata!$C$19,Grunddata!$A$19&amp;"-"&amp;Grunddata!$D$19*100 &amp; "%",IF(B24&lt;=Grunddata!$C$20,Grunddata!$A$20&amp;"-"&amp;Grunddata!$D$20*100 &amp; "%",IF(B24&lt;=Grunddata!$C$21,Grunddata!$A$21&amp;"-"&amp;Grunddata!$D$21*100 &amp; "%",IF(B24&lt;=Grunddata!$C$22,Grunddata!$A$22&amp;"-"&amp;Grunddata!$D$22*100 &amp; "%","-"))))))</f>
        <v>A-100%</v>
      </c>
      <c r="S24">
        <f>IF(LEFT(A24,1)="A",Grunddata!$S$17,IF(LEFT(A24,1)="B",Grunddata!$S$18,IF(LEFT(A24,1)="C",Grunddata!$S$19,IF(LEFT(A24,1)="D",Grunddata!$S$20,IF(LEFT(A24,1)="E",Grunddata!$S$21,0)))))</f>
        <v>5.46</v>
      </c>
      <c r="T24">
        <f t="shared" si="6"/>
        <v>0</v>
      </c>
    </row>
    <row r="25" spans="1:20" x14ac:dyDescent="0.25">
      <c r="A25" s="90" t="str">
        <f t="shared" si="3"/>
        <v>A-100%</v>
      </c>
      <c r="B25" s="91">
        <f>Kalender!A202</f>
        <v>46223</v>
      </c>
      <c r="C25" s="92" t="str">
        <f>Kalender!B202</f>
        <v>Mån</v>
      </c>
      <c r="D25" s="93" t="str">
        <f>Kalender!C202</f>
        <v/>
      </c>
      <c r="E25" s="19"/>
      <c r="F25" s="17"/>
      <c r="G25" s="17"/>
      <c r="H25" s="17"/>
      <c r="I25" s="17"/>
      <c r="J25" s="17"/>
      <c r="K25" s="94" t="str">
        <f t="shared" si="4"/>
        <v/>
      </c>
      <c r="L25" s="23"/>
      <c r="M25" s="24"/>
      <c r="N25" s="79">
        <f t="shared" si="5"/>
        <v>0</v>
      </c>
      <c r="O25" s="79">
        <f t="shared" si="0"/>
        <v>0</v>
      </c>
      <c r="P25" s="79">
        <f t="shared" si="1"/>
        <v>0</v>
      </c>
      <c r="Q25" s="30" t="str">
        <f t="shared" si="2"/>
        <v/>
      </c>
      <c r="R25" s="73" t="str">
        <f>IF(B25&lt;Grunddata!$B$18,"-",IF(B25&lt;=Grunddata!$C$18,Grunddata!$A$18&amp;"-"&amp;Grunddata!$D$18*100 &amp; "%",IF(B25&lt;=Grunddata!$C$19,Grunddata!$A$19&amp;"-"&amp;Grunddata!$D$19*100 &amp; "%",IF(B25&lt;=Grunddata!$C$20,Grunddata!$A$20&amp;"-"&amp;Grunddata!$D$20*100 &amp; "%",IF(B25&lt;=Grunddata!$C$21,Grunddata!$A$21&amp;"-"&amp;Grunddata!$D$21*100 &amp; "%",IF(B25&lt;=Grunddata!$C$22,Grunddata!$A$22&amp;"-"&amp;Grunddata!$D$22*100 &amp; "%","-"))))))</f>
        <v>A-100%</v>
      </c>
      <c r="S25">
        <f>IF(LEFT(A25,1)="A",Grunddata!$S$17,IF(LEFT(A25,1)="B",Grunddata!$S$18,IF(LEFT(A25,1)="C",Grunddata!$S$19,IF(LEFT(A25,1)="D",Grunddata!$S$20,IF(LEFT(A25,1)="E",Grunddata!$S$21,0)))))</f>
        <v>5.46</v>
      </c>
      <c r="T25">
        <f t="shared" si="6"/>
        <v>0</v>
      </c>
    </row>
    <row r="26" spans="1:20" x14ac:dyDescent="0.25">
      <c r="A26" s="90" t="str">
        <f t="shared" si="3"/>
        <v>A-100%</v>
      </c>
      <c r="B26" s="91">
        <f>Kalender!A203</f>
        <v>46224</v>
      </c>
      <c r="C26" s="92" t="str">
        <f>Kalender!B203</f>
        <v>Tis</v>
      </c>
      <c r="D26" s="93" t="str">
        <f>Kalender!C203</f>
        <v/>
      </c>
      <c r="E26" s="19"/>
      <c r="F26" s="17"/>
      <c r="G26" s="17"/>
      <c r="H26" s="17"/>
      <c r="I26" s="17"/>
      <c r="J26" s="17"/>
      <c r="K26" s="94" t="str">
        <f t="shared" si="4"/>
        <v/>
      </c>
      <c r="L26" s="23"/>
      <c r="M26" s="24"/>
      <c r="N26" s="79">
        <f t="shared" si="5"/>
        <v>0</v>
      </c>
      <c r="O26" s="79">
        <f t="shared" si="0"/>
        <v>0</v>
      </c>
      <c r="P26" s="79">
        <f t="shared" si="1"/>
        <v>0</v>
      </c>
      <c r="Q26" s="30" t="str">
        <f t="shared" si="2"/>
        <v/>
      </c>
      <c r="R26" s="73" t="str">
        <f>IF(B26&lt;Grunddata!$B$18,"-",IF(B26&lt;=Grunddata!$C$18,Grunddata!$A$18&amp;"-"&amp;Grunddata!$D$18*100 &amp; "%",IF(B26&lt;=Grunddata!$C$19,Grunddata!$A$19&amp;"-"&amp;Grunddata!$D$19*100 &amp; "%",IF(B26&lt;=Grunddata!$C$20,Grunddata!$A$20&amp;"-"&amp;Grunddata!$D$20*100 &amp; "%",IF(B26&lt;=Grunddata!$C$21,Grunddata!$A$21&amp;"-"&amp;Grunddata!$D$21*100 &amp; "%",IF(B26&lt;=Grunddata!$C$22,Grunddata!$A$22&amp;"-"&amp;Grunddata!$D$22*100 &amp; "%","-"))))))</f>
        <v>A-100%</v>
      </c>
      <c r="S26">
        <f>IF(LEFT(A26,1)="A",Grunddata!$S$17,IF(LEFT(A26,1)="B",Grunddata!$S$18,IF(LEFT(A26,1)="C",Grunddata!$S$19,IF(LEFT(A26,1)="D",Grunddata!$S$20,IF(LEFT(A26,1)="E",Grunddata!$S$21,0)))))</f>
        <v>5.46</v>
      </c>
      <c r="T26">
        <f t="shared" si="6"/>
        <v>0</v>
      </c>
    </row>
    <row r="27" spans="1:20" x14ac:dyDescent="0.25">
      <c r="A27" s="90" t="str">
        <f t="shared" si="3"/>
        <v>A-100%</v>
      </c>
      <c r="B27" s="91">
        <f>Kalender!A204</f>
        <v>46225</v>
      </c>
      <c r="C27" s="92" t="str">
        <f>Kalender!B204</f>
        <v>Ons</v>
      </c>
      <c r="D27" s="93" t="str">
        <f>Kalender!C204</f>
        <v/>
      </c>
      <c r="E27" s="19"/>
      <c r="F27" s="17"/>
      <c r="G27" s="17"/>
      <c r="H27" s="17"/>
      <c r="I27" s="17"/>
      <c r="J27" s="17"/>
      <c r="K27" s="94" t="str">
        <f t="shared" si="4"/>
        <v/>
      </c>
      <c r="L27" s="23"/>
      <c r="M27" s="24"/>
      <c r="N27" s="79">
        <f t="shared" si="5"/>
        <v>0</v>
      </c>
      <c r="O27" s="79">
        <f t="shared" si="0"/>
        <v>0</v>
      </c>
      <c r="P27" s="79">
        <f t="shared" si="1"/>
        <v>0</v>
      </c>
      <c r="Q27" s="30" t="str">
        <f t="shared" si="2"/>
        <v/>
      </c>
      <c r="R27" s="73" t="str">
        <f>IF(B27&lt;Grunddata!$B$18,"-",IF(B27&lt;=Grunddata!$C$18,Grunddata!$A$18&amp;"-"&amp;Grunddata!$D$18*100 &amp; "%",IF(B27&lt;=Grunddata!$C$19,Grunddata!$A$19&amp;"-"&amp;Grunddata!$D$19*100 &amp; "%",IF(B27&lt;=Grunddata!$C$20,Grunddata!$A$20&amp;"-"&amp;Grunddata!$D$20*100 &amp; "%",IF(B27&lt;=Grunddata!$C$21,Grunddata!$A$21&amp;"-"&amp;Grunddata!$D$21*100 &amp; "%",IF(B27&lt;=Grunddata!$C$22,Grunddata!$A$22&amp;"-"&amp;Grunddata!$D$22*100 &amp; "%","-"))))))</f>
        <v>A-100%</v>
      </c>
      <c r="S27">
        <f>IF(LEFT(A27,1)="A",Grunddata!$S$17,IF(LEFT(A27,1)="B",Grunddata!$S$18,IF(LEFT(A27,1)="C",Grunddata!$S$19,IF(LEFT(A27,1)="D",Grunddata!$S$20,IF(LEFT(A27,1)="E",Grunddata!$S$21,0)))))</f>
        <v>5.46</v>
      </c>
      <c r="T27">
        <f t="shared" si="6"/>
        <v>0</v>
      </c>
    </row>
    <row r="28" spans="1:20" x14ac:dyDescent="0.25">
      <c r="A28" s="90" t="str">
        <f t="shared" si="3"/>
        <v>A-100%</v>
      </c>
      <c r="B28" s="91">
        <f>Kalender!A205</f>
        <v>46226</v>
      </c>
      <c r="C28" s="92" t="str">
        <f>Kalender!B205</f>
        <v>Tor</v>
      </c>
      <c r="D28" s="93" t="str">
        <f>Kalender!C205</f>
        <v/>
      </c>
      <c r="E28" s="19"/>
      <c r="F28" s="17"/>
      <c r="G28" s="17"/>
      <c r="H28" s="17"/>
      <c r="I28" s="17"/>
      <c r="J28" s="17"/>
      <c r="K28" s="94" t="str">
        <f t="shared" si="4"/>
        <v/>
      </c>
      <c r="L28" s="23"/>
      <c r="M28" s="24"/>
      <c r="N28" s="79">
        <f t="shared" si="5"/>
        <v>0</v>
      </c>
      <c r="O28" s="79">
        <f t="shared" si="0"/>
        <v>0</v>
      </c>
      <c r="P28" s="79">
        <f t="shared" si="1"/>
        <v>0</v>
      </c>
      <c r="Q28" s="30" t="str">
        <f t="shared" si="2"/>
        <v/>
      </c>
      <c r="R28" s="73" t="str">
        <f>IF(B28&lt;Grunddata!$B$18,"-",IF(B28&lt;=Grunddata!$C$18,Grunddata!$A$18&amp;"-"&amp;Grunddata!$D$18*100 &amp; "%",IF(B28&lt;=Grunddata!$C$19,Grunddata!$A$19&amp;"-"&amp;Grunddata!$D$19*100 &amp; "%",IF(B28&lt;=Grunddata!$C$20,Grunddata!$A$20&amp;"-"&amp;Grunddata!$D$20*100 &amp; "%",IF(B28&lt;=Grunddata!$C$21,Grunddata!$A$21&amp;"-"&amp;Grunddata!$D$21*100 &amp; "%",IF(B28&lt;=Grunddata!$C$22,Grunddata!$A$22&amp;"-"&amp;Grunddata!$D$22*100 &amp; "%","-"))))))</f>
        <v>A-100%</v>
      </c>
      <c r="S28">
        <f>IF(LEFT(A28,1)="A",Grunddata!$S$17,IF(LEFT(A28,1)="B",Grunddata!$S$18,IF(LEFT(A28,1)="C",Grunddata!$S$19,IF(LEFT(A28,1)="D",Grunddata!$S$20,IF(LEFT(A28,1)="E",Grunddata!$S$21,0)))))</f>
        <v>5.46</v>
      </c>
      <c r="T28">
        <f t="shared" si="6"/>
        <v>0</v>
      </c>
    </row>
    <row r="29" spans="1:20" x14ac:dyDescent="0.25">
      <c r="A29" s="90" t="str">
        <f t="shared" si="3"/>
        <v>A-100%</v>
      </c>
      <c r="B29" s="91">
        <f>Kalender!A206</f>
        <v>46227</v>
      </c>
      <c r="C29" s="92" t="str">
        <f>Kalender!B206</f>
        <v>Fre</v>
      </c>
      <c r="D29" s="93" t="str">
        <f>Kalender!C206</f>
        <v/>
      </c>
      <c r="E29" s="19"/>
      <c r="F29" s="17"/>
      <c r="G29" s="17"/>
      <c r="H29" s="17"/>
      <c r="I29" s="17"/>
      <c r="J29" s="17"/>
      <c r="K29" s="94" t="str">
        <f t="shared" si="4"/>
        <v/>
      </c>
      <c r="L29" s="23"/>
      <c r="M29" s="24"/>
      <c r="N29" s="79">
        <f t="shared" si="5"/>
        <v>0</v>
      </c>
      <c r="O29" s="79">
        <f t="shared" si="0"/>
        <v>0</v>
      </c>
      <c r="P29" s="79">
        <f t="shared" si="1"/>
        <v>0</v>
      </c>
      <c r="Q29" s="30" t="str">
        <f t="shared" si="2"/>
        <v/>
      </c>
      <c r="R29" s="73" t="str">
        <f>IF(B29&lt;Grunddata!$B$18,"-",IF(B29&lt;=Grunddata!$C$18,Grunddata!$A$18&amp;"-"&amp;Grunddata!$D$18*100 &amp; "%",IF(B29&lt;=Grunddata!$C$19,Grunddata!$A$19&amp;"-"&amp;Grunddata!$D$19*100 &amp; "%",IF(B29&lt;=Grunddata!$C$20,Grunddata!$A$20&amp;"-"&amp;Grunddata!$D$20*100 &amp; "%",IF(B29&lt;=Grunddata!$C$21,Grunddata!$A$21&amp;"-"&amp;Grunddata!$D$21*100 &amp; "%",IF(B29&lt;=Grunddata!$C$22,Grunddata!$A$22&amp;"-"&amp;Grunddata!$D$22*100 &amp; "%","-"))))))</f>
        <v>A-100%</v>
      </c>
      <c r="S29">
        <f>IF(LEFT(A29,1)="A",Grunddata!$S$17,IF(LEFT(A29,1)="B",Grunddata!$S$18,IF(LEFT(A29,1)="C",Grunddata!$S$19,IF(LEFT(A29,1)="D",Grunddata!$S$20,IF(LEFT(A29,1)="E",Grunddata!$S$21,0)))))</f>
        <v>5.46</v>
      </c>
      <c r="T29">
        <f t="shared" si="6"/>
        <v>0</v>
      </c>
    </row>
    <row r="30" spans="1:20" x14ac:dyDescent="0.25">
      <c r="A30" s="90" t="str">
        <f t="shared" si="3"/>
        <v>A-100%</v>
      </c>
      <c r="B30" s="91">
        <f>Kalender!A207</f>
        <v>46228</v>
      </c>
      <c r="C30" s="92" t="str">
        <f>Kalender!B207</f>
        <v>Lör</v>
      </c>
      <c r="D30" s="93" t="str">
        <f>Kalender!C207</f>
        <v/>
      </c>
      <c r="E30" s="19"/>
      <c r="F30" s="17"/>
      <c r="G30" s="17"/>
      <c r="H30" s="17"/>
      <c r="I30" s="17"/>
      <c r="J30" s="17"/>
      <c r="K30" s="94" t="str">
        <f t="shared" si="4"/>
        <v/>
      </c>
      <c r="L30" s="23"/>
      <c r="M30" s="24"/>
      <c r="N30" s="79">
        <f t="shared" si="5"/>
        <v>0</v>
      </c>
      <c r="O30" s="79">
        <f t="shared" si="0"/>
        <v>0</v>
      </c>
      <c r="P30" s="79">
        <f t="shared" si="1"/>
        <v>0</v>
      </c>
      <c r="Q30" s="30" t="str">
        <f t="shared" si="2"/>
        <v/>
      </c>
      <c r="R30" s="73" t="str">
        <f>IF(B30&lt;Grunddata!$B$18,"-",IF(B30&lt;=Grunddata!$C$18,Grunddata!$A$18&amp;"-"&amp;Grunddata!$D$18*100 &amp; "%",IF(B30&lt;=Grunddata!$C$19,Grunddata!$A$19&amp;"-"&amp;Grunddata!$D$19*100 &amp; "%",IF(B30&lt;=Grunddata!$C$20,Grunddata!$A$20&amp;"-"&amp;Grunddata!$D$20*100 &amp; "%",IF(B30&lt;=Grunddata!$C$21,Grunddata!$A$21&amp;"-"&amp;Grunddata!$D$21*100 &amp; "%",IF(B30&lt;=Grunddata!$C$22,Grunddata!$A$22&amp;"-"&amp;Grunddata!$D$22*100 &amp; "%","-"))))))</f>
        <v>A-100%</v>
      </c>
      <c r="S30">
        <f>IF(LEFT(A30,1)="A",Grunddata!$S$17,IF(LEFT(A30,1)="B",Grunddata!$S$18,IF(LEFT(A30,1)="C",Grunddata!$S$19,IF(LEFT(A30,1)="D",Grunddata!$S$20,IF(LEFT(A30,1)="E",Grunddata!$S$21,0)))))</f>
        <v>5.46</v>
      </c>
      <c r="T30">
        <f t="shared" si="6"/>
        <v>0</v>
      </c>
    </row>
    <row r="31" spans="1:20" x14ac:dyDescent="0.25">
      <c r="A31" s="90" t="str">
        <f t="shared" si="3"/>
        <v>A-100%</v>
      </c>
      <c r="B31" s="91">
        <f>Kalender!A208</f>
        <v>46229</v>
      </c>
      <c r="C31" s="92" t="str">
        <f>Kalender!B208</f>
        <v>Sön</v>
      </c>
      <c r="D31" s="93" t="str">
        <f>Kalender!C208</f>
        <v/>
      </c>
      <c r="E31" s="19"/>
      <c r="F31" s="17"/>
      <c r="G31" s="17"/>
      <c r="H31" s="17"/>
      <c r="I31" s="17"/>
      <c r="J31" s="17"/>
      <c r="K31" s="94" t="str">
        <f t="shared" si="4"/>
        <v/>
      </c>
      <c r="L31" s="23"/>
      <c r="M31" s="24"/>
      <c r="N31" s="79">
        <f t="shared" si="5"/>
        <v>0</v>
      </c>
      <c r="O31" s="79">
        <f t="shared" si="0"/>
        <v>0</v>
      </c>
      <c r="P31" s="79">
        <f t="shared" si="1"/>
        <v>0</v>
      </c>
      <c r="Q31" s="30" t="str">
        <f t="shared" si="2"/>
        <v/>
      </c>
      <c r="R31" s="73" t="str">
        <f>IF(B31&lt;Grunddata!$B$18,"-",IF(B31&lt;=Grunddata!$C$18,Grunddata!$A$18&amp;"-"&amp;Grunddata!$D$18*100 &amp; "%",IF(B31&lt;=Grunddata!$C$19,Grunddata!$A$19&amp;"-"&amp;Grunddata!$D$19*100 &amp; "%",IF(B31&lt;=Grunddata!$C$20,Grunddata!$A$20&amp;"-"&amp;Grunddata!$D$20*100 &amp; "%",IF(B31&lt;=Grunddata!$C$21,Grunddata!$A$21&amp;"-"&amp;Grunddata!$D$21*100 &amp; "%",IF(B31&lt;=Grunddata!$C$22,Grunddata!$A$22&amp;"-"&amp;Grunddata!$D$22*100 &amp; "%","-"))))))</f>
        <v>A-100%</v>
      </c>
      <c r="S31">
        <f>IF(LEFT(A31,1)="A",Grunddata!$S$17,IF(LEFT(A31,1)="B",Grunddata!$S$18,IF(LEFT(A31,1)="C",Grunddata!$S$19,IF(LEFT(A31,1)="D",Grunddata!$S$20,IF(LEFT(A31,1)="E",Grunddata!$S$21,0)))))</f>
        <v>5.46</v>
      </c>
      <c r="T31">
        <f t="shared" si="6"/>
        <v>0</v>
      </c>
    </row>
    <row r="32" spans="1:20" x14ac:dyDescent="0.25">
      <c r="A32" s="90" t="str">
        <f t="shared" si="3"/>
        <v>A-100%</v>
      </c>
      <c r="B32" s="91">
        <f>Kalender!A209</f>
        <v>46230</v>
      </c>
      <c r="C32" s="92" t="str">
        <f>Kalender!B209</f>
        <v>Mån</v>
      </c>
      <c r="D32" s="93" t="str">
        <f>Kalender!C209</f>
        <v/>
      </c>
      <c r="E32" s="19"/>
      <c r="F32" s="17"/>
      <c r="G32" s="17"/>
      <c r="H32" s="17"/>
      <c r="I32" s="17"/>
      <c r="J32" s="17"/>
      <c r="K32" s="94" t="str">
        <f t="shared" si="4"/>
        <v/>
      </c>
      <c r="L32" s="23"/>
      <c r="M32" s="24"/>
      <c r="N32" s="79">
        <f t="shared" si="5"/>
        <v>0</v>
      </c>
      <c r="O32" s="79">
        <f t="shared" si="0"/>
        <v>0</v>
      </c>
      <c r="P32" s="79">
        <f t="shared" si="1"/>
        <v>0</v>
      </c>
      <c r="Q32" s="30" t="str">
        <f t="shared" si="2"/>
        <v/>
      </c>
      <c r="R32" s="73" t="str">
        <f>IF(B32&lt;Grunddata!$B$18,"-",IF(B32&lt;=Grunddata!$C$18,Grunddata!$A$18&amp;"-"&amp;Grunddata!$D$18*100 &amp; "%",IF(B32&lt;=Grunddata!$C$19,Grunddata!$A$19&amp;"-"&amp;Grunddata!$D$19*100 &amp; "%",IF(B32&lt;=Grunddata!$C$20,Grunddata!$A$20&amp;"-"&amp;Grunddata!$D$20*100 &amp; "%",IF(B32&lt;=Grunddata!$C$21,Grunddata!$A$21&amp;"-"&amp;Grunddata!$D$21*100 &amp; "%",IF(B32&lt;=Grunddata!$C$22,Grunddata!$A$22&amp;"-"&amp;Grunddata!$D$22*100 &amp; "%","-"))))))</f>
        <v>A-100%</v>
      </c>
      <c r="S32">
        <f>IF(LEFT(A32,1)="A",Grunddata!$S$17,IF(LEFT(A32,1)="B",Grunddata!$S$18,IF(LEFT(A32,1)="C",Grunddata!$S$19,IF(LEFT(A32,1)="D",Grunddata!$S$20,IF(LEFT(A32,1)="E",Grunddata!$S$21,0)))))</f>
        <v>5.46</v>
      </c>
      <c r="T32">
        <f t="shared" si="6"/>
        <v>0</v>
      </c>
    </row>
    <row r="33" spans="1:20" x14ac:dyDescent="0.25">
      <c r="A33" s="90" t="str">
        <f t="shared" si="3"/>
        <v>A-100%</v>
      </c>
      <c r="B33" s="91">
        <f>Kalender!A210</f>
        <v>46231</v>
      </c>
      <c r="C33" s="92" t="str">
        <f>Kalender!B210</f>
        <v>Tis</v>
      </c>
      <c r="D33" s="93" t="str">
        <f>Kalender!C210</f>
        <v/>
      </c>
      <c r="E33" s="19"/>
      <c r="F33" s="17"/>
      <c r="G33" s="17"/>
      <c r="H33" s="17"/>
      <c r="I33" s="17"/>
      <c r="J33" s="17"/>
      <c r="K33" s="94" t="str">
        <f t="shared" si="4"/>
        <v/>
      </c>
      <c r="L33" s="23"/>
      <c r="M33" s="24"/>
      <c r="N33" s="79">
        <f t="shared" si="5"/>
        <v>0</v>
      </c>
      <c r="O33" s="79">
        <f t="shared" si="0"/>
        <v>0</v>
      </c>
      <c r="P33" s="79">
        <f t="shared" si="1"/>
        <v>0</v>
      </c>
      <c r="Q33" s="30" t="str">
        <f t="shared" si="2"/>
        <v/>
      </c>
      <c r="R33" s="73" t="str">
        <f>IF(B33&lt;Grunddata!$B$18,"-",IF(B33&lt;=Grunddata!$C$18,Grunddata!$A$18&amp;"-"&amp;Grunddata!$D$18*100 &amp; "%",IF(B33&lt;=Grunddata!$C$19,Grunddata!$A$19&amp;"-"&amp;Grunddata!$D$19*100 &amp; "%",IF(B33&lt;=Grunddata!$C$20,Grunddata!$A$20&amp;"-"&amp;Grunddata!$D$20*100 &amp; "%",IF(B33&lt;=Grunddata!$C$21,Grunddata!$A$21&amp;"-"&amp;Grunddata!$D$21*100 &amp; "%",IF(B33&lt;=Grunddata!$C$22,Grunddata!$A$22&amp;"-"&amp;Grunddata!$D$22*100 &amp; "%","-"))))))</f>
        <v>A-100%</v>
      </c>
      <c r="S33">
        <f>IF(LEFT(A33,1)="A",Grunddata!$S$17,IF(LEFT(A33,1)="B",Grunddata!$S$18,IF(LEFT(A33,1)="C",Grunddata!$S$19,IF(LEFT(A33,1)="D",Grunddata!$S$20,IF(LEFT(A33,1)="E",Grunddata!$S$21,0)))))</f>
        <v>5.46</v>
      </c>
      <c r="T33">
        <f t="shared" si="6"/>
        <v>0</v>
      </c>
    </row>
    <row r="34" spans="1:20" x14ac:dyDescent="0.25">
      <c r="A34" s="90" t="str">
        <f t="shared" si="3"/>
        <v>A-100%</v>
      </c>
      <c r="B34" s="91">
        <f>Kalender!A211</f>
        <v>46232</v>
      </c>
      <c r="C34" s="92" t="str">
        <f>Kalender!B211</f>
        <v>Ons</v>
      </c>
      <c r="D34" s="93" t="str">
        <f>Kalender!C211</f>
        <v/>
      </c>
      <c r="E34" s="19"/>
      <c r="F34" s="17"/>
      <c r="G34" s="17"/>
      <c r="H34" s="17"/>
      <c r="I34" s="17"/>
      <c r="J34" s="17"/>
      <c r="K34" s="94" t="str">
        <f t="shared" si="4"/>
        <v/>
      </c>
      <c r="L34" s="23"/>
      <c r="M34" s="24"/>
      <c r="N34" s="79">
        <f t="shared" si="5"/>
        <v>0</v>
      </c>
      <c r="O34" s="79">
        <f t="shared" si="0"/>
        <v>0</v>
      </c>
      <c r="P34" s="79">
        <f t="shared" si="1"/>
        <v>0</v>
      </c>
      <c r="Q34" s="30" t="str">
        <f t="shared" si="2"/>
        <v/>
      </c>
      <c r="R34" s="73" t="str">
        <f>IF(B34&lt;Grunddata!$B$18,"-",IF(B34&lt;=Grunddata!$C$18,Grunddata!$A$18&amp;"-"&amp;Grunddata!$D$18*100 &amp; "%",IF(B34&lt;=Grunddata!$C$19,Grunddata!$A$19&amp;"-"&amp;Grunddata!$D$19*100 &amp; "%",IF(B34&lt;=Grunddata!$C$20,Grunddata!$A$20&amp;"-"&amp;Grunddata!$D$20*100 &amp; "%",IF(B34&lt;=Grunddata!$C$21,Grunddata!$A$21&amp;"-"&amp;Grunddata!$D$21*100 &amp; "%",IF(B34&lt;=Grunddata!$C$22,Grunddata!$A$22&amp;"-"&amp;Grunddata!$D$22*100 &amp; "%","-"))))))</f>
        <v>A-100%</v>
      </c>
      <c r="S34">
        <f>IF(LEFT(A34,1)="A",Grunddata!$S$17,IF(LEFT(A34,1)="B",Grunddata!$S$18,IF(LEFT(A34,1)="C",Grunddata!$S$19,IF(LEFT(A34,1)="D",Grunddata!$S$20,IF(LEFT(A34,1)="E",Grunddata!$S$21,0)))))</f>
        <v>5.46</v>
      </c>
      <c r="T34">
        <f t="shared" si="6"/>
        <v>0</v>
      </c>
    </row>
    <row r="35" spans="1:20" x14ac:dyDescent="0.25">
      <c r="A35" s="90" t="str">
        <f t="shared" si="3"/>
        <v>A-100%</v>
      </c>
      <c r="B35" s="91">
        <f>Kalender!A212</f>
        <v>46233</v>
      </c>
      <c r="C35" s="92" t="str">
        <f>Kalender!B212</f>
        <v>Tor</v>
      </c>
      <c r="D35" s="93" t="str">
        <f>Kalender!C212</f>
        <v/>
      </c>
      <c r="E35" s="19"/>
      <c r="F35" s="17"/>
      <c r="G35" s="17"/>
      <c r="H35" s="17"/>
      <c r="I35" s="17"/>
      <c r="J35" s="17"/>
      <c r="K35" s="94" t="str">
        <f t="shared" si="4"/>
        <v/>
      </c>
      <c r="L35" s="23"/>
      <c r="M35" s="24"/>
      <c r="N35" s="79">
        <f t="shared" si="5"/>
        <v>0</v>
      </c>
      <c r="O35" s="79">
        <f t="shared" si="0"/>
        <v>0</v>
      </c>
      <c r="P35" s="79">
        <f t="shared" si="1"/>
        <v>0</v>
      </c>
      <c r="Q35" s="30" t="str">
        <f t="shared" si="2"/>
        <v/>
      </c>
      <c r="R35" s="73" t="str">
        <f>IF(B35&lt;Grunddata!$B$18,"-",IF(B35&lt;=Grunddata!$C$18,Grunddata!$A$18&amp;"-"&amp;Grunddata!$D$18*100 &amp; "%",IF(B35&lt;=Grunddata!$C$19,Grunddata!$A$19&amp;"-"&amp;Grunddata!$D$19*100 &amp; "%",IF(B35&lt;=Grunddata!$C$20,Grunddata!$A$20&amp;"-"&amp;Grunddata!$D$20*100 &amp; "%",IF(B35&lt;=Grunddata!$C$21,Grunddata!$A$21&amp;"-"&amp;Grunddata!$D$21*100 &amp; "%",IF(B35&lt;=Grunddata!$C$22,Grunddata!$A$22&amp;"-"&amp;Grunddata!$D$22*100 &amp; "%","-"))))))</f>
        <v>A-100%</v>
      </c>
      <c r="S35">
        <f>IF(LEFT(A35,1)="A",Grunddata!$S$17,IF(LEFT(A35,1)="B",Grunddata!$S$18,IF(LEFT(A35,1)="C",Grunddata!$S$19,IF(LEFT(A35,1)="D",Grunddata!$S$20,IF(LEFT(A35,1)="E",Grunddata!$S$21,0)))))</f>
        <v>5.46</v>
      </c>
      <c r="T35">
        <f t="shared" si="6"/>
        <v>0</v>
      </c>
    </row>
    <row r="36" spans="1:20" ht="15.75" thickBot="1" x14ac:dyDescent="0.3">
      <c r="A36" s="95" t="str">
        <f t="shared" si="3"/>
        <v>A-100%</v>
      </c>
      <c r="B36" s="91">
        <f>Kalender!A213</f>
        <v>46234</v>
      </c>
      <c r="C36" s="92" t="str">
        <f>Kalender!B213</f>
        <v>Fre</v>
      </c>
      <c r="D36" s="93" t="str">
        <f>Kalender!C213</f>
        <v/>
      </c>
      <c r="E36" s="20"/>
      <c r="F36" s="18"/>
      <c r="G36" s="18"/>
      <c r="H36" s="18"/>
      <c r="I36" s="18"/>
      <c r="J36" s="18"/>
      <c r="K36" s="99" t="str">
        <f t="shared" si="4"/>
        <v/>
      </c>
      <c r="L36" s="23"/>
      <c r="M36" s="25"/>
      <c r="N36" s="79">
        <f t="shared" si="5"/>
        <v>0</v>
      </c>
      <c r="O36" s="79">
        <f t="shared" si="0"/>
        <v>0</v>
      </c>
      <c r="P36" s="79">
        <f t="shared" si="1"/>
        <v>0</v>
      </c>
      <c r="Q36" s="30" t="str">
        <f t="shared" si="2"/>
        <v/>
      </c>
      <c r="R36" s="73" t="str">
        <f>IF(B36&lt;Grunddata!$B$18,"-",IF(B36&lt;=Grunddata!$C$18,Grunddata!$A$18&amp;"-"&amp;Grunddata!$D$18*100 &amp; "%",IF(B36&lt;=Grunddata!$C$19,Grunddata!$A$19&amp;"-"&amp;Grunddata!$D$19*100 &amp; "%",IF(B36&lt;=Grunddata!$C$20,Grunddata!$A$20&amp;"-"&amp;Grunddata!$D$20*100 &amp; "%",IF(B36&lt;=Grunddata!$C$21,Grunddata!$A$21&amp;"-"&amp;Grunddata!$D$21*100 &amp; "%",IF(B36&lt;=Grunddata!$C$22,Grunddata!$A$22&amp;"-"&amp;Grunddata!$D$22*100 &amp; "%","-"))))))</f>
        <v>A-100%</v>
      </c>
      <c r="S36" s="100">
        <f>IF(LEFT(A36,1)="A",Grunddata!$S$17,IF(LEFT(A36,1)="B",Grunddata!$S$18,IF(LEFT(A36,1)="C",Grunddata!$S$19,IF(LEFT(A36,1)="D",Grunddata!$S$20,IF(LEFT(A36,1)="E",Grunddata!$S$21,0)))))</f>
        <v>5.46</v>
      </c>
      <c r="T36">
        <f t="shared" si="6"/>
        <v>0</v>
      </c>
    </row>
    <row r="37" spans="1:20" ht="15.75" thickBot="1" x14ac:dyDescent="0.3">
      <c r="A37" s="181" t="s">
        <v>150</v>
      </c>
      <c r="B37" s="182"/>
      <c r="C37" s="182"/>
      <c r="D37" s="182"/>
      <c r="E37" s="101">
        <f>COUNT(E6:E36)</f>
        <v>0</v>
      </c>
      <c r="F37" s="102">
        <f t="shared" ref="F37" si="7">COUNT(F6:F36)</f>
        <v>0</v>
      </c>
      <c r="G37" s="102">
        <f>SUM(N6:N36)</f>
        <v>0</v>
      </c>
      <c r="H37" s="102">
        <f>SUM(O6:O36)</f>
        <v>0</v>
      </c>
      <c r="I37" s="102">
        <f>SUM(P6:P36)</f>
        <v>0</v>
      </c>
      <c r="J37" s="102">
        <f>COUNT(J6:J36)</f>
        <v>0</v>
      </c>
      <c r="K37" s="103">
        <f>(E37-F37-G37-H37-I37-IF(F38+G38+H38+I38=0,E37,J37))*-1</f>
        <v>0</v>
      </c>
      <c r="L37" s="104" t="s">
        <v>46</v>
      </c>
      <c r="M37" s="105">
        <f>SUM(M6:M36)</f>
        <v>0</v>
      </c>
      <c r="Q37" s="106"/>
      <c r="S37">
        <f>TRUNC(ROUND(SUM(S6:S36),0),0)</f>
        <v>169</v>
      </c>
      <c r="T37" s="71">
        <f>TRUNC(ROUND(SUM(T6:T36),0),0)</f>
        <v>0</v>
      </c>
    </row>
    <row r="38" spans="1:20" x14ac:dyDescent="0.25">
      <c r="A38" s="183" t="s">
        <v>47</v>
      </c>
      <c r="B38" s="184"/>
      <c r="C38" s="184"/>
      <c r="D38" s="184"/>
      <c r="E38" s="107">
        <f t="shared" ref="E38:K38" si="8">SUM(E6:E36)</f>
        <v>0</v>
      </c>
      <c r="F38" s="108">
        <f t="shared" si="8"/>
        <v>0</v>
      </c>
      <c r="G38" s="108">
        <f t="shared" si="8"/>
        <v>0</v>
      </c>
      <c r="H38" s="108">
        <f t="shared" si="8"/>
        <v>0</v>
      </c>
      <c r="I38" s="108">
        <f t="shared" si="8"/>
        <v>0</v>
      </c>
      <c r="J38" s="108">
        <f t="shared" si="8"/>
        <v>0</v>
      </c>
      <c r="K38" s="109">
        <f t="shared" si="8"/>
        <v>0</v>
      </c>
      <c r="L38" s="166" t="str">
        <f>"  Månadens prognos: "&amp; T37 &amp; " / diff: " &amp; IF(T37-E38&gt;0,"+" &amp; ROUND(T37-E38,0),ROUND(T37-E38,0)) &amp; " tim"</f>
        <v xml:space="preserve">  Månadens prognos: 0 / diff: 0 tim</v>
      </c>
      <c r="M38" s="167"/>
      <c r="N38"/>
    </row>
    <row r="39" spans="1:20" ht="15.75" thickBot="1" x14ac:dyDescent="0.3">
      <c r="A39" s="186" t="s">
        <v>149</v>
      </c>
      <c r="B39" s="187"/>
      <c r="C39" s="187"/>
      <c r="D39" s="188"/>
      <c r="E39" s="110">
        <f>Summeringar!C30</f>
        <v>0</v>
      </c>
      <c r="F39" s="111">
        <f>Summeringar!F30</f>
        <v>0</v>
      </c>
      <c r="G39" s="112"/>
      <c r="H39" s="112"/>
      <c r="I39" s="113"/>
      <c r="J39" s="114"/>
      <c r="K39" s="114"/>
      <c r="L39" s="78"/>
    </row>
    <row r="40" spans="1:20" x14ac:dyDescent="0.25">
      <c r="A40" s="176" t="str">
        <f>IF(S37=0,"","Antal timmar för mån-sön-tjänst: ")</f>
        <v xml:space="preserve">Antal timmar för mån-sön-tjänst: </v>
      </c>
      <c r="B40" s="176"/>
      <c r="C40" s="176"/>
      <c r="D40" s="176"/>
      <c r="E40" s="131">
        <f>IF(S37=0,"",Summeringar!H30)</f>
        <v>169</v>
      </c>
      <c r="F40" s="116"/>
      <c r="G40" s="116"/>
      <c r="H40" s="116"/>
      <c r="I40" s="116"/>
      <c r="J40" s="117"/>
      <c r="K40" s="117"/>
      <c r="L40" s="78" t="str">
        <f>IF(S37=0,"  &lt;- Summor för mån-fre-tjänst","")</f>
        <v/>
      </c>
    </row>
    <row r="41" spans="1:20" x14ac:dyDescent="0.25">
      <c r="A41" s="176" t="str">
        <f>IF(S37=0,"","Ack timmar för mån-sön-tjänst: ")</f>
        <v xml:space="preserve">Ack timmar för mån-sön-tjänst: </v>
      </c>
      <c r="B41" s="176"/>
      <c r="C41" s="176"/>
      <c r="D41" s="176"/>
      <c r="E41" s="118">
        <f>IF(S37=0,"",Summeringar!I30)</f>
        <v>1157</v>
      </c>
      <c r="G41" s="168" t="s">
        <v>165</v>
      </c>
      <c r="H41" s="169"/>
      <c r="I41" s="169"/>
      <c r="J41" s="169"/>
      <c r="K41" s="169"/>
      <c r="L41" s="169"/>
      <c r="M41" s="170"/>
    </row>
    <row r="42" spans="1:20" x14ac:dyDescent="0.25">
      <c r="A42" s="115"/>
      <c r="B42" s="115"/>
      <c r="C42" s="115"/>
      <c r="D42" s="115"/>
      <c r="E42" s="118"/>
      <c r="G42" s="171"/>
      <c r="H42" s="172"/>
      <c r="I42" s="172"/>
      <c r="J42" s="172"/>
      <c r="K42" s="172"/>
      <c r="L42" s="172"/>
      <c r="M42" s="173"/>
    </row>
    <row r="43" spans="1:20" x14ac:dyDescent="0.25">
      <c r="A43" s="115"/>
      <c r="B43" s="115"/>
      <c r="C43" s="115"/>
      <c r="D43" s="115"/>
      <c r="E43" s="118"/>
    </row>
    <row r="44" spans="1:20" x14ac:dyDescent="0.25">
      <c r="D44" s="185" t="s">
        <v>58</v>
      </c>
      <c r="E44" s="185"/>
      <c r="F44" s="185"/>
      <c r="G44" s="185"/>
      <c r="H44" s="185"/>
      <c r="I44" s="185"/>
      <c r="J44" s="185"/>
      <c r="K44" s="185"/>
      <c r="L44" s="185"/>
      <c r="M44" s="185"/>
    </row>
    <row r="45" spans="1:20" x14ac:dyDescent="0.25">
      <c r="D45" s="119" t="s">
        <v>34</v>
      </c>
      <c r="E45" s="175" t="s">
        <v>35</v>
      </c>
      <c r="F45" s="175"/>
      <c r="G45" s="175"/>
      <c r="H45" s="175"/>
      <c r="I45" s="175"/>
      <c r="J45" s="175"/>
      <c r="K45" s="175"/>
      <c r="L45" s="175"/>
      <c r="M45" s="175"/>
    </row>
    <row r="46" spans="1:20" x14ac:dyDescent="0.25">
      <c r="D46" s="119" t="s">
        <v>36</v>
      </c>
      <c r="E46" s="175" t="s">
        <v>37</v>
      </c>
      <c r="F46" s="175"/>
      <c r="G46" s="175"/>
      <c r="H46" s="175"/>
      <c r="I46" s="175"/>
      <c r="J46" s="175"/>
      <c r="K46" s="175"/>
      <c r="L46" s="175"/>
      <c r="M46" s="175"/>
    </row>
    <row r="47" spans="1:20" x14ac:dyDescent="0.25">
      <c r="D47" s="120" t="s">
        <v>56</v>
      </c>
      <c r="E47" s="180" t="s">
        <v>55</v>
      </c>
      <c r="F47" s="180"/>
      <c r="G47" s="180"/>
      <c r="H47" s="180"/>
      <c r="I47" s="180"/>
      <c r="J47" s="180"/>
      <c r="K47" s="180"/>
      <c r="L47" s="180"/>
      <c r="M47" s="180"/>
    </row>
    <row r="48" spans="1:20" x14ac:dyDescent="0.25">
      <c r="D48" s="120" t="s">
        <v>53</v>
      </c>
      <c r="E48" s="175" t="s">
        <v>54</v>
      </c>
      <c r="F48" s="175"/>
      <c r="G48" s="175"/>
      <c r="H48" s="175"/>
      <c r="I48" s="175"/>
      <c r="J48" s="175"/>
      <c r="K48" s="175"/>
      <c r="L48" s="175"/>
      <c r="M48" s="175"/>
    </row>
    <row r="49" spans="4:13" ht="26.45" customHeight="1" x14ac:dyDescent="0.25">
      <c r="D49" s="132" t="s">
        <v>166</v>
      </c>
      <c r="E49" s="174" t="s">
        <v>167</v>
      </c>
      <c r="F49" s="175"/>
      <c r="G49" s="175"/>
      <c r="H49" s="175"/>
      <c r="I49" s="175"/>
      <c r="J49" s="175"/>
      <c r="K49" s="175"/>
      <c r="L49" s="175"/>
      <c r="M49" s="175"/>
    </row>
  </sheetData>
  <sheetProtection sheet="1" objects="1" scenarios="1"/>
  <mergeCells count="17">
    <mergeCell ref="A1:M1"/>
    <mergeCell ref="D3:I3"/>
    <mergeCell ref="L3:M3"/>
    <mergeCell ref="A2:M2"/>
    <mergeCell ref="A37:D37"/>
    <mergeCell ref="A41:D41"/>
    <mergeCell ref="L38:M38"/>
    <mergeCell ref="G41:M42"/>
    <mergeCell ref="E49:M49"/>
    <mergeCell ref="E48:M48"/>
    <mergeCell ref="A38:D38"/>
    <mergeCell ref="D44:M44"/>
    <mergeCell ref="E45:M45"/>
    <mergeCell ref="E46:M46"/>
    <mergeCell ref="E47:M47"/>
    <mergeCell ref="A40:D40"/>
    <mergeCell ref="A39:D39"/>
  </mergeCells>
  <conditionalFormatting sqref="C6:C36">
    <cfRule type="cellIs" dxfId="11" priority="1" operator="equal">
      <formula>"Lör"</formula>
    </cfRule>
    <cfRule type="cellIs" dxfId="10" priority="2" operator="equal">
      <formula>"Sön"</formula>
    </cfRule>
  </conditionalFormatting>
  <pageMargins left="0.70866141732283472" right="0.37" top="0.39370078740157483" bottom="0.39370078740157483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C485E-8E9D-4D36-8688-B6FF022BFD80}">
  <dimension ref="A1:T49"/>
  <sheetViews>
    <sheetView workbookViewId="0">
      <pane xSplit="4" ySplit="5" topLeftCell="E6" activePane="bottomRight" state="frozen"/>
      <selection activeCell="E6" sqref="E6"/>
      <selection pane="topRight" activeCell="E6" sqref="E6"/>
      <selection pane="bottomLeft" activeCell="E6" sqref="E6"/>
      <selection pane="bottomRight" activeCell="E6" sqref="E6"/>
    </sheetView>
  </sheetViews>
  <sheetFormatPr defaultRowHeight="15" x14ac:dyDescent="0.25"/>
  <cols>
    <col min="1" max="1" width="5.7109375" style="30" bestFit="1" customWidth="1"/>
    <col min="2" max="2" width="4.7109375" style="30" bestFit="1" customWidth="1"/>
    <col min="3" max="3" width="4.7109375" style="82" bestFit="1" customWidth="1"/>
    <col min="4" max="4" width="11.5703125" style="82" bestFit="1" customWidth="1"/>
    <col min="5" max="6" width="5.7109375" style="30" customWidth="1"/>
    <col min="7" max="9" width="5.140625" style="30" customWidth="1"/>
    <col min="10" max="10" width="5.7109375" style="30" customWidth="1"/>
    <col min="11" max="11" width="5.28515625" style="30" customWidth="1"/>
    <col min="12" max="12" width="29.28515625" customWidth="1"/>
    <col min="13" max="13" width="6.7109375" customWidth="1"/>
    <col min="14" max="14" width="3.5703125" style="79" hidden="1" customWidth="1"/>
    <col min="15" max="16" width="3.5703125" hidden="1" customWidth="1"/>
    <col min="17" max="17" width="10.7109375" hidden="1" customWidth="1"/>
    <col min="18" max="18" width="8.140625" style="73" hidden="1" customWidth="1"/>
    <col min="19" max="19" width="8.7109375" hidden="1" customWidth="1"/>
    <col min="20" max="20" width="0" hidden="1" customWidth="1"/>
  </cols>
  <sheetData>
    <row r="1" spans="1:20" ht="15.75" x14ac:dyDescent="0.25">
      <c r="A1" s="177" t="str">
        <f>"Kumnets tidsschema - Augusti " &amp; Grunddata!C5</f>
        <v>Kumnets tidsschema - Augusti 2026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20" x14ac:dyDescent="0.25">
      <c r="A2" s="178" t="s">
        <v>101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20" ht="15.75" customHeight="1" x14ac:dyDescent="0.25">
      <c r="A3" s="73"/>
      <c r="C3" s="73" t="s">
        <v>50</v>
      </c>
      <c r="D3" s="179" t="str">
        <f>Grunddata!C7</f>
        <v>x</v>
      </c>
      <c r="E3" s="179"/>
      <c r="F3" s="179"/>
      <c r="G3" s="179"/>
      <c r="H3" s="179"/>
      <c r="I3" s="179"/>
      <c r="J3" s="80"/>
      <c r="K3" s="81" t="s">
        <v>51</v>
      </c>
      <c r="L3" s="179" t="str">
        <f>Grunddata!C6</f>
        <v>x</v>
      </c>
      <c r="M3" s="179"/>
    </row>
    <row r="4" spans="1:20" ht="9" customHeight="1" x14ac:dyDescent="0.25"/>
    <row r="5" spans="1:20" s="30" customFormat="1" ht="45.6" customHeight="1" x14ac:dyDescent="0.25">
      <c r="A5" s="83" t="s">
        <v>62</v>
      </c>
      <c r="B5" s="84" t="s">
        <v>0</v>
      </c>
      <c r="C5" s="85" t="s">
        <v>1</v>
      </c>
      <c r="D5" s="86" t="s">
        <v>2</v>
      </c>
      <c r="E5" s="87" t="s">
        <v>39</v>
      </c>
      <c r="F5" s="84" t="s">
        <v>40</v>
      </c>
      <c r="G5" s="84" t="s">
        <v>41</v>
      </c>
      <c r="H5" s="84" t="s">
        <v>42</v>
      </c>
      <c r="I5" s="84" t="s">
        <v>43</v>
      </c>
      <c r="J5" s="84" t="s">
        <v>52</v>
      </c>
      <c r="K5" s="84" t="s">
        <v>57</v>
      </c>
      <c r="L5" s="83" t="s">
        <v>44</v>
      </c>
      <c r="M5" s="83" t="s">
        <v>45</v>
      </c>
      <c r="N5" s="84" t="s">
        <v>41</v>
      </c>
      <c r="O5" s="84" t="s">
        <v>42</v>
      </c>
      <c r="P5" s="84" t="s">
        <v>43</v>
      </c>
      <c r="R5" s="88" t="s">
        <v>38</v>
      </c>
      <c r="S5" s="121" t="s">
        <v>125</v>
      </c>
      <c r="T5" s="130" t="s">
        <v>163</v>
      </c>
    </row>
    <row r="6" spans="1:20" x14ac:dyDescent="0.25">
      <c r="A6" s="90" t="str">
        <f>R6</f>
        <v>A-100%</v>
      </c>
      <c r="B6" s="91">
        <f>Kalender!A214</f>
        <v>46235</v>
      </c>
      <c r="C6" s="92" t="str">
        <f>Kalender!B214</f>
        <v>Lör</v>
      </c>
      <c r="D6" s="93" t="str">
        <f>Kalender!C214</f>
        <v/>
      </c>
      <c r="E6" s="19"/>
      <c r="F6" s="17"/>
      <c r="G6" s="17"/>
      <c r="H6" s="17"/>
      <c r="I6" s="17"/>
      <c r="J6" s="17"/>
      <c r="K6" s="94" t="str">
        <f>Q6</f>
        <v/>
      </c>
      <c r="L6" s="23"/>
      <c r="M6" s="24"/>
      <c r="N6" s="79">
        <f>IF(F6&gt;0,0,IF(G6&gt;0,1,0))</f>
        <v>0</v>
      </c>
      <c r="O6" s="79">
        <f t="shared" ref="O6:O36" si="0">IF(F6&gt;0,0,IF(H6&gt;0,1-N6,0))</f>
        <v>0</v>
      </c>
      <c r="P6" s="79">
        <f t="shared" ref="P6:P36" si="1">IF(F6&gt;0,0,IF(I6&gt;0,1-N6-O6,0))</f>
        <v>0</v>
      </c>
      <c r="Q6" s="30" t="str">
        <f t="shared" ref="Q6:Q36" si="2">IF(F6=".",IF(SUM(G6:J6)=0,E6*-1,"Fel1"),IF(SUM(F6:J6)=0,"",IF(J6&gt;0,IF(E6=J6,IF(SUM(F6:I6)=0,"","Fel2"),"Fel3"),IF(SUM(G6:I6)&gt;0,IF(SUM(F6:I6)&lt;=E6,IF(E6-SUM(F6:I6)=0,"",SUM(F6:I6)-E6),"Fel4"),IF(E6-F6=0,"",F6-E6)))))</f>
        <v/>
      </c>
      <c r="R6" s="73" t="str">
        <f>IF(B6&lt;Grunddata!$B$18,"-",IF(B6&lt;=Grunddata!$C$18,Grunddata!$A$18&amp;"-"&amp;Grunddata!$D$18*100 &amp; "%",IF(B6&lt;=Grunddata!$C$19,Grunddata!$A$19&amp;"-"&amp;Grunddata!$D$19*100 &amp; "%",IF(B6&lt;=Grunddata!$C$20,Grunddata!$A$20&amp;"-"&amp;Grunddata!$D$20*100 &amp; "%",IF(B6&lt;=Grunddata!$C$21,Grunddata!$A$21&amp;"-"&amp;Grunddata!$D$21*100 &amp; "%",IF(B6&lt;=Grunddata!$C$22,Grunddata!$A$22&amp;"-"&amp;Grunddata!$D$22*100 &amp; "%","-"))))))</f>
        <v>A-100%</v>
      </c>
      <c r="S6">
        <f>IF(LEFT(A6,1)="A",Grunddata!$S$17,IF(LEFT(A6,1)="B",Grunddata!$S$18,IF(LEFT(A6,1)="C",Grunddata!$S$19,IF(LEFT(A6,1)="D",Grunddata!$S$20,IF(LEFT(A6,1)="E",Grunddata!$S$21,0)))))</f>
        <v>5.46</v>
      </c>
      <c r="T6">
        <f>IF(F6=".",0,IF(F6+G6+H6+I6+J6=0,E6,F6+G6+H6+I6+J6))</f>
        <v>0</v>
      </c>
    </row>
    <row r="7" spans="1:20" x14ac:dyDescent="0.25">
      <c r="A7" s="90" t="str">
        <f t="shared" ref="A7:A36" si="3">R7</f>
        <v>A-100%</v>
      </c>
      <c r="B7" s="91">
        <f>Kalender!A215</f>
        <v>46236</v>
      </c>
      <c r="C7" s="92" t="str">
        <f>Kalender!B215</f>
        <v>Sön</v>
      </c>
      <c r="D7" s="93" t="str">
        <f>Kalender!C215</f>
        <v/>
      </c>
      <c r="E7" s="19"/>
      <c r="F7" s="17"/>
      <c r="G7" s="17"/>
      <c r="H7" s="17"/>
      <c r="I7" s="17"/>
      <c r="J7" s="17"/>
      <c r="K7" s="94" t="str">
        <f t="shared" ref="K7:K36" si="4">Q7</f>
        <v/>
      </c>
      <c r="L7" s="23"/>
      <c r="M7" s="24"/>
      <c r="N7" s="79">
        <f t="shared" ref="N7:N36" si="5">IF(F7&gt;0,0,IF(G7&gt;0,1,0))</f>
        <v>0</v>
      </c>
      <c r="O7" s="79">
        <f t="shared" si="0"/>
        <v>0</v>
      </c>
      <c r="P7" s="79">
        <f t="shared" si="1"/>
        <v>0</v>
      </c>
      <c r="Q7" s="30" t="str">
        <f t="shared" si="2"/>
        <v/>
      </c>
      <c r="R7" s="73" t="str">
        <f>IF(B7&lt;Grunddata!$B$18,"-",IF(B7&lt;=Grunddata!$C$18,Grunddata!$A$18&amp;"-"&amp;Grunddata!$D$18*100 &amp; "%",IF(B7&lt;=Grunddata!$C$19,Grunddata!$A$19&amp;"-"&amp;Grunddata!$D$19*100 &amp; "%",IF(B7&lt;=Grunddata!$C$20,Grunddata!$A$20&amp;"-"&amp;Grunddata!$D$20*100 &amp; "%",IF(B7&lt;=Grunddata!$C$21,Grunddata!$A$21&amp;"-"&amp;Grunddata!$D$21*100 &amp; "%",IF(B7&lt;=Grunddata!$C$22,Grunddata!$A$22&amp;"-"&amp;Grunddata!$D$22*100 &amp; "%","-"))))))</f>
        <v>A-100%</v>
      </c>
      <c r="S7">
        <f>IF(LEFT(A7,1)="A",Grunddata!$S$17,IF(LEFT(A7,1)="B",Grunddata!$S$18,IF(LEFT(A7,1)="C",Grunddata!$S$19,IF(LEFT(A7,1)="D",Grunddata!$S$20,IF(LEFT(A7,1)="E",Grunddata!$S$21,0)))))</f>
        <v>5.46</v>
      </c>
      <c r="T7">
        <f t="shared" ref="T7:T36" si="6">IF(F7=".",0,IF(F7+G7+H7+I7+J7=0,E7,F7+G7+H7+I7+J7))</f>
        <v>0</v>
      </c>
    </row>
    <row r="8" spans="1:20" x14ac:dyDescent="0.25">
      <c r="A8" s="90" t="str">
        <f t="shared" si="3"/>
        <v>A-100%</v>
      </c>
      <c r="B8" s="91">
        <f>Kalender!A216</f>
        <v>46237</v>
      </c>
      <c r="C8" s="92" t="str">
        <f>Kalender!B216</f>
        <v>Mån</v>
      </c>
      <c r="D8" s="93" t="str">
        <f>Kalender!C216</f>
        <v/>
      </c>
      <c r="E8" s="19"/>
      <c r="F8" s="17"/>
      <c r="G8" s="17"/>
      <c r="H8" s="17"/>
      <c r="I8" s="17"/>
      <c r="J8" s="17"/>
      <c r="K8" s="94" t="str">
        <f t="shared" si="4"/>
        <v/>
      </c>
      <c r="L8" s="23"/>
      <c r="M8" s="24"/>
      <c r="N8" s="79">
        <f t="shared" si="5"/>
        <v>0</v>
      </c>
      <c r="O8" s="79">
        <f t="shared" si="0"/>
        <v>0</v>
      </c>
      <c r="P8" s="79">
        <f t="shared" si="1"/>
        <v>0</v>
      </c>
      <c r="Q8" s="30" t="str">
        <f t="shared" si="2"/>
        <v/>
      </c>
      <c r="R8" s="73" t="str">
        <f>IF(B8&lt;Grunddata!$B$18,"-",IF(B8&lt;=Grunddata!$C$18,Grunddata!$A$18&amp;"-"&amp;Grunddata!$D$18*100 &amp; "%",IF(B8&lt;=Grunddata!$C$19,Grunddata!$A$19&amp;"-"&amp;Grunddata!$D$19*100 &amp; "%",IF(B8&lt;=Grunddata!$C$20,Grunddata!$A$20&amp;"-"&amp;Grunddata!$D$20*100 &amp; "%",IF(B8&lt;=Grunddata!$C$21,Grunddata!$A$21&amp;"-"&amp;Grunddata!$D$21*100 &amp; "%",IF(B8&lt;=Grunddata!$C$22,Grunddata!$A$22&amp;"-"&amp;Grunddata!$D$22*100 &amp; "%","-"))))))</f>
        <v>A-100%</v>
      </c>
      <c r="S8">
        <f>IF(LEFT(A8,1)="A",Grunddata!$S$17,IF(LEFT(A8,1)="B",Grunddata!$S$18,IF(LEFT(A8,1)="C",Grunddata!$S$19,IF(LEFT(A8,1)="D",Grunddata!$S$20,IF(LEFT(A8,1)="E",Grunddata!$S$21,0)))))</f>
        <v>5.46</v>
      </c>
      <c r="T8">
        <f t="shared" si="6"/>
        <v>0</v>
      </c>
    </row>
    <row r="9" spans="1:20" x14ac:dyDescent="0.25">
      <c r="A9" s="90" t="str">
        <f t="shared" si="3"/>
        <v>A-100%</v>
      </c>
      <c r="B9" s="91">
        <f>Kalender!A217</f>
        <v>46238</v>
      </c>
      <c r="C9" s="92" t="str">
        <f>Kalender!B217</f>
        <v>Tis</v>
      </c>
      <c r="D9" s="93" t="str">
        <f>Kalender!C217</f>
        <v/>
      </c>
      <c r="E9" s="19"/>
      <c r="F9" s="17"/>
      <c r="G9" s="17"/>
      <c r="H9" s="17"/>
      <c r="I9" s="17"/>
      <c r="J9" s="17"/>
      <c r="K9" s="94" t="str">
        <f t="shared" si="4"/>
        <v/>
      </c>
      <c r="L9" s="23"/>
      <c r="M9" s="24"/>
      <c r="N9" s="79">
        <f t="shared" si="5"/>
        <v>0</v>
      </c>
      <c r="O9" s="79">
        <f t="shared" si="0"/>
        <v>0</v>
      </c>
      <c r="P9" s="79">
        <f t="shared" si="1"/>
        <v>0</v>
      </c>
      <c r="Q9" s="30" t="str">
        <f t="shared" si="2"/>
        <v/>
      </c>
      <c r="R9" s="73" t="str">
        <f>IF(B9&lt;Grunddata!$B$18,"-",IF(B9&lt;=Grunddata!$C$18,Grunddata!$A$18&amp;"-"&amp;Grunddata!$D$18*100 &amp; "%",IF(B9&lt;=Grunddata!$C$19,Grunddata!$A$19&amp;"-"&amp;Grunddata!$D$19*100 &amp; "%",IF(B9&lt;=Grunddata!$C$20,Grunddata!$A$20&amp;"-"&amp;Grunddata!$D$20*100 &amp; "%",IF(B9&lt;=Grunddata!$C$21,Grunddata!$A$21&amp;"-"&amp;Grunddata!$D$21*100 &amp; "%",IF(B9&lt;=Grunddata!$C$22,Grunddata!$A$22&amp;"-"&amp;Grunddata!$D$22*100 &amp; "%","-"))))))</f>
        <v>A-100%</v>
      </c>
      <c r="S9">
        <f>IF(LEFT(A9,1)="A",Grunddata!$S$17,IF(LEFT(A9,1)="B",Grunddata!$S$18,IF(LEFT(A9,1)="C",Grunddata!$S$19,IF(LEFT(A9,1)="D",Grunddata!$S$20,IF(LEFT(A9,1)="E",Grunddata!$S$21,0)))))</f>
        <v>5.46</v>
      </c>
      <c r="T9">
        <f t="shared" si="6"/>
        <v>0</v>
      </c>
    </row>
    <row r="10" spans="1:20" x14ac:dyDescent="0.25">
      <c r="A10" s="90" t="str">
        <f t="shared" si="3"/>
        <v>A-100%</v>
      </c>
      <c r="B10" s="91">
        <f>Kalender!A218</f>
        <v>46239</v>
      </c>
      <c r="C10" s="92" t="str">
        <f>Kalender!B218</f>
        <v>Ons</v>
      </c>
      <c r="D10" s="93" t="str">
        <f>Kalender!C218</f>
        <v/>
      </c>
      <c r="E10" s="19"/>
      <c r="F10" s="17"/>
      <c r="G10" s="17"/>
      <c r="H10" s="17"/>
      <c r="I10" s="17"/>
      <c r="J10" s="17"/>
      <c r="K10" s="94" t="str">
        <f t="shared" si="4"/>
        <v/>
      </c>
      <c r="L10" s="23"/>
      <c r="M10" s="24"/>
      <c r="N10" s="79">
        <f t="shared" si="5"/>
        <v>0</v>
      </c>
      <c r="O10" s="79">
        <f t="shared" si="0"/>
        <v>0</v>
      </c>
      <c r="P10" s="79">
        <f t="shared" si="1"/>
        <v>0</v>
      </c>
      <c r="Q10" s="30" t="str">
        <f t="shared" si="2"/>
        <v/>
      </c>
      <c r="R10" s="73" t="str">
        <f>IF(B10&lt;Grunddata!$B$18,"-",IF(B10&lt;=Grunddata!$C$18,Grunddata!$A$18&amp;"-"&amp;Grunddata!$D$18*100 &amp; "%",IF(B10&lt;=Grunddata!$C$19,Grunddata!$A$19&amp;"-"&amp;Grunddata!$D$19*100 &amp; "%",IF(B10&lt;=Grunddata!$C$20,Grunddata!$A$20&amp;"-"&amp;Grunddata!$D$20*100 &amp; "%",IF(B10&lt;=Grunddata!$C$21,Grunddata!$A$21&amp;"-"&amp;Grunddata!$D$21*100 &amp; "%",IF(B10&lt;=Grunddata!$C$22,Grunddata!$A$22&amp;"-"&amp;Grunddata!$D$22*100 &amp; "%","-"))))))</f>
        <v>A-100%</v>
      </c>
      <c r="S10">
        <f>IF(LEFT(A10,1)="A",Grunddata!$S$17,IF(LEFT(A10,1)="B",Grunddata!$S$18,IF(LEFT(A10,1)="C",Grunddata!$S$19,IF(LEFT(A10,1)="D",Grunddata!$S$20,IF(LEFT(A10,1)="E",Grunddata!$S$21,0)))))</f>
        <v>5.46</v>
      </c>
      <c r="T10">
        <f t="shared" si="6"/>
        <v>0</v>
      </c>
    </row>
    <row r="11" spans="1:20" x14ac:dyDescent="0.25">
      <c r="A11" s="90" t="str">
        <f t="shared" si="3"/>
        <v>A-100%</v>
      </c>
      <c r="B11" s="91">
        <f>Kalender!A219</f>
        <v>46240</v>
      </c>
      <c r="C11" s="92" t="str">
        <f>Kalender!B219</f>
        <v>Tor</v>
      </c>
      <c r="D11" s="93" t="str">
        <f>Kalender!C219</f>
        <v/>
      </c>
      <c r="E11" s="19"/>
      <c r="F11" s="17"/>
      <c r="G11" s="17"/>
      <c r="H11" s="17"/>
      <c r="I11" s="17"/>
      <c r="J11" s="17"/>
      <c r="K11" s="94" t="str">
        <f t="shared" si="4"/>
        <v/>
      </c>
      <c r="L11" s="23"/>
      <c r="M11" s="24"/>
      <c r="N11" s="79">
        <f t="shared" si="5"/>
        <v>0</v>
      </c>
      <c r="O11" s="79">
        <f t="shared" si="0"/>
        <v>0</v>
      </c>
      <c r="P11" s="79">
        <f t="shared" si="1"/>
        <v>0</v>
      </c>
      <c r="Q11" s="30" t="str">
        <f t="shared" si="2"/>
        <v/>
      </c>
      <c r="R11" s="73" t="str">
        <f>IF(B11&lt;Grunddata!$B$18,"-",IF(B11&lt;=Grunddata!$C$18,Grunddata!$A$18&amp;"-"&amp;Grunddata!$D$18*100 &amp; "%",IF(B11&lt;=Grunddata!$C$19,Grunddata!$A$19&amp;"-"&amp;Grunddata!$D$19*100 &amp; "%",IF(B11&lt;=Grunddata!$C$20,Grunddata!$A$20&amp;"-"&amp;Grunddata!$D$20*100 &amp; "%",IF(B11&lt;=Grunddata!$C$21,Grunddata!$A$21&amp;"-"&amp;Grunddata!$D$21*100 &amp; "%",IF(B11&lt;=Grunddata!$C$22,Grunddata!$A$22&amp;"-"&amp;Grunddata!$D$22*100 &amp; "%","-"))))))</f>
        <v>A-100%</v>
      </c>
      <c r="S11">
        <f>IF(LEFT(A11,1)="A",Grunddata!$S$17,IF(LEFT(A11,1)="B",Grunddata!$S$18,IF(LEFT(A11,1)="C",Grunddata!$S$19,IF(LEFT(A11,1)="D",Grunddata!$S$20,IF(LEFT(A11,1)="E",Grunddata!$S$21,0)))))</f>
        <v>5.46</v>
      </c>
      <c r="T11">
        <f t="shared" si="6"/>
        <v>0</v>
      </c>
    </row>
    <row r="12" spans="1:20" x14ac:dyDescent="0.25">
      <c r="A12" s="90" t="str">
        <f t="shared" si="3"/>
        <v>A-100%</v>
      </c>
      <c r="B12" s="91">
        <f>Kalender!A220</f>
        <v>46241</v>
      </c>
      <c r="C12" s="92" t="str">
        <f>Kalender!B220</f>
        <v>Fre</v>
      </c>
      <c r="D12" s="93" t="str">
        <f>Kalender!C220</f>
        <v/>
      </c>
      <c r="E12" s="19"/>
      <c r="F12" s="17"/>
      <c r="G12" s="17"/>
      <c r="H12" s="17"/>
      <c r="I12" s="17"/>
      <c r="J12" s="17"/>
      <c r="K12" s="94" t="str">
        <f t="shared" si="4"/>
        <v/>
      </c>
      <c r="L12" s="23"/>
      <c r="M12" s="24"/>
      <c r="N12" s="79">
        <f t="shared" si="5"/>
        <v>0</v>
      </c>
      <c r="O12" s="79">
        <f t="shared" si="0"/>
        <v>0</v>
      </c>
      <c r="P12" s="79">
        <f t="shared" si="1"/>
        <v>0</v>
      </c>
      <c r="Q12" s="30" t="str">
        <f t="shared" si="2"/>
        <v/>
      </c>
      <c r="R12" s="73" t="str">
        <f>IF(B12&lt;Grunddata!$B$18,"-",IF(B12&lt;=Grunddata!$C$18,Grunddata!$A$18&amp;"-"&amp;Grunddata!$D$18*100 &amp; "%",IF(B12&lt;=Grunddata!$C$19,Grunddata!$A$19&amp;"-"&amp;Grunddata!$D$19*100 &amp; "%",IF(B12&lt;=Grunddata!$C$20,Grunddata!$A$20&amp;"-"&amp;Grunddata!$D$20*100 &amp; "%",IF(B12&lt;=Grunddata!$C$21,Grunddata!$A$21&amp;"-"&amp;Grunddata!$D$21*100 &amp; "%",IF(B12&lt;=Grunddata!$C$22,Grunddata!$A$22&amp;"-"&amp;Grunddata!$D$22*100 &amp; "%","-"))))))</f>
        <v>A-100%</v>
      </c>
      <c r="S12">
        <f>IF(LEFT(A12,1)="A",Grunddata!$S$17,IF(LEFT(A12,1)="B",Grunddata!$S$18,IF(LEFT(A12,1)="C",Grunddata!$S$19,IF(LEFT(A12,1)="D",Grunddata!$S$20,IF(LEFT(A12,1)="E",Grunddata!$S$21,0)))))</f>
        <v>5.46</v>
      </c>
      <c r="T12">
        <f t="shared" si="6"/>
        <v>0</v>
      </c>
    </row>
    <row r="13" spans="1:20" x14ac:dyDescent="0.25">
      <c r="A13" s="90" t="str">
        <f t="shared" si="3"/>
        <v>A-100%</v>
      </c>
      <c r="B13" s="91">
        <f>Kalender!A221</f>
        <v>46242</v>
      </c>
      <c r="C13" s="92" t="str">
        <f>Kalender!B221</f>
        <v>Lör</v>
      </c>
      <c r="D13" s="93" t="str">
        <f>Kalender!C221</f>
        <v/>
      </c>
      <c r="E13" s="19"/>
      <c r="F13" s="17"/>
      <c r="G13" s="17"/>
      <c r="H13" s="17"/>
      <c r="I13" s="17"/>
      <c r="J13" s="17"/>
      <c r="K13" s="94" t="str">
        <f t="shared" si="4"/>
        <v/>
      </c>
      <c r="L13" s="23"/>
      <c r="M13" s="24"/>
      <c r="N13" s="79">
        <f t="shared" si="5"/>
        <v>0</v>
      </c>
      <c r="O13" s="79">
        <f t="shared" si="0"/>
        <v>0</v>
      </c>
      <c r="P13" s="79">
        <f t="shared" si="1"/>
        <v>0</v>
      </c>
      <c r="Q13" s="30" t="str">
        <f t="shared" si="2"/>
        <v/>
      </c>
      <c r="R13" s="73" t="str">
        <f>IF(B13&lt;Grunddata!$B$18,"-",IF(B13&lt;=Grunddata!$C$18,Grunddata!$A$18&amp;"-"&amp;Grunddata!$D$18*100 &amp; "%",IF(B13&lt;=Grunddata!$C$19,Grunddata!$A$19&amp;"-"&amp;Grunddata!$D$19*100 &amp; "%",IF(B13&lt;=Grunddata!$C$20,Grunddata!$A$20&amp;"-"&amp;Grunddata!$D$20*100 &amp; "%",IF(B13&lt;=Grunddata!$C$21,Grunddata!$A$21&amp;"-"&amp;Grunddata!$D$21*100 &amp; "%",IF(B13&lt;=Grunddata!$C$22,Grunddata!$A$22&amp;"-"&amp;Grunddata!$D$22*100 &amp; "%","-"))))))</f>
        <v>A-100%</v>
      </c>
      <c r="S13">
        <f>IF(LEFT(A13,1)="A",Grunddata!$S$17,IF(LEFT(A13,1)="B",Grunddata!$S$18,IF(LEFT(A13,1)="C",Grunddata!$S$19,IF(LEFT(A13,1)="D",Grunddata!$S$20,IF(LEFT(A13,1)="E",Grunddata!$S$21,0)))))</f>
        <v>5.46</v>
      </c>
      <c r="T13">
        <f t="shared" si="6"/>
        <v>0</v>
      </c>
    </row>
    <row r="14" spans="1:20" x14ac:dyDescent="0.25">
      <c r="A14" s="90" t="str">
        <f t="shared" si="3"/>
        <v>A-100%</v>
      </c>
      <c r="B14" s="91">
        <f>Kalender!A222</f>
        <v>46243</v>
      </c>
      <c r="C14" s="92" t="str">
        <f>Kalender!B222</f>
        <v>Sön</v>
      </c>
      <c r="D14" s="93" t="str">
        <f>Kalender!C222</f>
        <v/>
      </c>
      <c r="E14" s="19"/>
      <c r="F14" s="17"/>
      <c r="G14" s="17"/>
      <c r="H14" s="17"/>
      <c r="I14" s="17"/>
      <c r="J14" s="17"/>
      <c r="K14" s="94" t="str">
        <f t="shared" si="4"/>
        <v/>
      </c>
      <c r="L14" s="23"/>
      <c r="M14" s="24"/>
      <c r="N14" s="79">
        <f t="shared" si="5"/>
        <v>0</v>
      </c>
      <c r="O14" s="79">
        <f t="shared" si="0"/>
        <v>0</v>
      </c>
      <c r="P14" s="79">
        <f t="shared" si="1"/>
        <v>0</v>
      </c>
      <c r="Q14" s="30" t="str">
        <f t="shared" si="2"/>
        <v/>
      </c>
      <c r="R14" s="73" t="str">
        <f>IF(B14&lt;Grunddata!$B$18,"-",IF(B14&lt;=Grunddata!$C$18,Grunddata!$A$18&amp;"-"&amp;Grunddata!$D$18*100 &amp; "%",IF(B14&lt;=Grunddata!$C$19,Grunddata!$A$19&amp;"-"&amp;Grunddata!$D$19*100 &amp; "%",IF(B14&lt;=Grunddata!$C$20,Grunddata!$A$20&amp;"-"&amp;Grunddata!$D$20*100 &amp; "%",IF(B14&lt;=Grunddata!$C$21,Grunddata!$A$21&amp;"-"&amp;Grunddata!$D$21*100 &amp; "%",IF(B14&lt;=Grunddata!$C$22,Grunddata!$A$22&amp;"-"&amp;Grunddata!$D$22*100 &amp; "%","-"))))))</f>
        <v>A-100%</v>
      </c>
      <c r="S14">
        <f>IF(LEFT(A14,1)="A",Grunddata!$S$17,IF(LEFT(A14,1)="B",Grunddata!$S$18,IF(LEFT(A14,1)="C",Grunddata!$S$19,IF(LEFT(A14,1)="D",Grunddata!$S$20,IF(LEFT(A14,1)="E",Grunddata!$S$21,0)))))</f>
        <v>5.46</v>
      </c>
      <c r="T14">
        <f t="shared" si="6"/>
        <v>0</v>
      </c>
    </row>
    <row r="15" spans="1:20" x14ac:dyDescent="0.25">
      <c r="A15" s="90" t="str">
        <f t="shared" si="3"/>
        <v>A-100%</v>
      </c>
      <c r="B15" s="91">
        <f>Kalender!A223</f>
        <v>46244</v>
      </c>
      <c r="C15" s="92" t="str">
        <f>Kalender!B223</f>
        <v>Mån</v>
      </c>
      <c r="D15" s="93" t="str">
        <f>Kalender!C223</f>
        <v/>
      </c>
      <c r="E15" s="19"/>
      <c r="F15" s="17"/>
      <c r="G15" s="17"/>
      <c r="H15" s="17"/>
      <c r="I15" s="17"/>
      <c r="J15" s="17"/>
      <c r="K15" s="94" t="str">
        <f t="shared" si="4"/>
        <v/>
      </c>
      <c r="L15" s="23"/>
      <c r="M15" s="24"/>
      <c r="N15" s="79">
        <f t="shared" si="5"/>
        <v>0</v>
      </c>
      <c r="O15" s="79">
        <f t="shared" si="0"/>
        <v>0</v>
      </c>
      <c r="P15" s="79">
        <f t="shared" si="1"/>
        <v>0</v>
      </c>
      <c r="Q15" s="30" t="str">
        <f t="shared" si="2"/>
        <v/>
      </c>
      <c r="R15" s="73" t="str">
        <f>IF(B15&lt;Grunddata!$B$18,"-",IF(B15&lt;=Grunddata!$C$18,Grunddata!$A$18&amp;"-"&amp;Grunddata!$D$18*100 &amp; "%",IF(B15&lt;=Grunddata!$C$19,Grunddata!$A$19&amp;"-"&amp;Grunddata!$D$19*100 &amp; "%",IF(B15&lt;=Grunddata!$C$20,Grunddata!$A$20&amp;"-"&amp;Grunddata!$D$20*100 &amp; "%",IF(B15&lt;=Grunddata!$C$21,Grunddata!$A$21&amp;"-"&amp;Grunddata!$D$21*100 &amp; "%",IF(B15&lt;=Grunddata!$C$22,Grunddata!$A$22&amp;"-"&amp;Grunddata!$D$22*100 &amp; "%","-"))))))</f>
        <v>A-100%</v>
      </c>
      <c r="S15">
        <f>IF(LEFT(A15,1)="A",Grunddata!$S$17,IF(LEFT(A15,1)="B",Grunddata!$S$18,IF(LEFT(A15,1)="C",Grunddata!$S$19,IF(LEFT(A15,1)="D",Grunddata!$S$20,IF(LEFT(A15,1)="E",Grunddata!$S$21,0)))))</f>
        <v>5.46</v>
      </c>
      <c r="T15">
        <f t="shared" si="6"/>
        <v>0</v>
      </c>
    </row>
    <row r="16" spans="1:20" x14ac:dyDescent="0.25">
      <c r="A16" s="90" t="str">
        <f t="shared" si="3"/>
        <v>A-100%</v>
      </c>
      <c r="B16" s="91">
        <f>Kalender!A224</f>
        <v>46245</v>
      </c>
      <c r="C16" s="92" t="str">
        <f>Kalender!B224</f>
        <v>Tis</v>
      </c>
      <c r="D16" s="93" t="str">
        <f>Kalender!C224</f>
        <v/>
      </c>
      <c r="E16" s="19"/>
      <c r="F16" s="17"/>
      <c r="G16" s="17"/>
      <c r="H16" s="17"/>
      <c r="I16" s="17"/>
      <c r="J16" s="17"/>
      <c r="K16" s="94" t="str">
        <f t="shared" si="4"/>
        <v/>
      </c>
      <c r="L16" s="23"/>
      <c r="M16" s="24"/>
      <c r="N16" s="79">
        <f t="shared" si="5"/>
        <v>0</v>
      </c>
      <c r="O16" s="79">
        <f t="shared" si="0"/>
        <v>0</v>
      </c>
      <c r="P16" s="79">
        <f t="shared" si="1"/>
        <v>0</v>
      </c>
      <c r="Q16" s="30" t="str">
        <f t="shared" si="2"/>
        <v/>
      </c>
      <c r="R16" s="73" t="str">
        <f>IF(B16&lt;Grunddata!$B$18,"-",IF(B16&lt;=Grunddata!$C$18,Grunddata!$A$18&amp;"-"&amp;Grunddata!$D$18*100 &amp; "%",IF(B16&lt;=Grunddata!$C$19,Grunddata!$A$19&amp;"-"&amp;Grunddata!$D$19*100 &amp; "%",IF(B16&lt;=Grunddata!$C$20,Grunddata!$A$20&amp;"-"&amp;Grunddata!$D$20*100 &amp; "%",IF(B16&lt;=Grunddata!$C$21,Grunddata!$A$21&amp;"-"&amp;Grunddata!$D$21*100 &amp; "%",IF(B16&lt;=Grunddata!$C$22,Grunddata!$A$22&amp;"-"&amp;Grunddata!$D$22*100 &amp; "%","-"))))))</f>
        <v>A-100%</v>
      </c>
      <c r="S16">
        <f>IF(LEFT(A16,1)="A",Grunddata!$S$17,IF(LEFT(A16,1)="B",Grunddata!$S$18,IF(LEFT(A16,1)="C",Grunddata!$S$19,IF(LEFT(A16,1)="D",Grunddata!$S$20,IF(LEFT(A16,1)="E",Grunddata!$S$21,0)))))</f>
        <v>5.46</v>
      </c>
      <c r="T16">
        <f t="shared" si="6"/>
        <v>0</v>
      </c>
    </row>
    <row r="17" spans="1:20" x14ac:dyDescent="0.25">
      <c r="A17" s="90" t="str">
        <f t="shared" si="3"/>
        <v>A-100%</v>
      </c>
      <c r="B17" s="91">
        <f>Kalender!A225</f>
        <v>46246</v>
      </c>
      <c r="C17" s="92" t="str">
        <f>Kalender!B225</f>
        <v>Ons</v>
      </c>
      <c r="D17" s="93" t="str">
        <f>Kalender!C225</f>
        <v/>
      </c>
      <c r="E17" s="19"/>
      <c r="F17" s="17"/>
      <c r="G17" s="17"/>
      <c r="H17" s="17"/>
      <c r="I17" s="17"/>
      <c r="J17" s="17"/>
      <c r="K17" s="94" t="str">
        <f t="shared" si="4"/>
        <v/>
      </c>
      <c r="L17" s="23"/>
      <c r="M17" s="24"/>
      <c r="N17" s="79">
        <f t="shared" si="5"/>
        <v>0</v>
      </c>
      <c r="O17" s="79">
        <f t="shared" si="0"/>
        <v>0</v>
      </c>
      <c r="P17" s="79">
        <f t="shared" si="1"/>
        <v>0</v>
      </c>
      <c r="Q17" s="30" t="str">
        <f t="shared" si="2"/>
        <v/>
      </c>
      <c r="R17" s="73" t="str">
        <f>IF(B17&lt;Grunddata!$B$18,"-",IF(B17&lt;=Grunddata!$C$18,Grunddata!$A$18&amp;"-"&amp;Grunddata!$D$18*100 &amp; "%",IF(B17&lt;=Grunddata!$C$19,Grunddata!$A$19&amp;"-"&amp;Grunddata!$D$19*100 &amp; "%",IF(B17&lt;=Grunddata!$C$20,Grunddata!$A$20&amp;"-"&amp;Grunddata!$D$20*100 &amp; "%",IF(B17&lt;=Grunddata!$C$21,Grunddata!$A$21&amp;"-"&amp;Grunddata!$D$21*100 &amp; "%",IF(B17&lt;=Grunddata!$C$22,Grunddata!$A$22&amp;"-"&amp;Grunddata!$D$22*100 &amp; "%","-"))))))</f>
        <v>A-100%</v>
      </c>
      <c r="S17">
        <f>IF(LEFT(A17,1)="A",Grunddata!$S$17,IF(LEFT(A17,1)="B",Grunddata!$S$18,IF(LEFT(A17,1)="C",Grunddata!$S$19,IF(LEFT(A17,1)="D",Grunddata!$S$20,IF(LEFT(A17,1)="E",Grunddata!$S$21,0)))))</f>
        <v>5.46</v>
      </c>
      <c r="T17">
        <f t="shared" si="6"/>
        <v>0</v>
      </c>
    </row>
    <row r="18" spans="1:20" x14ac:dyDescent="0.25">
      <c r="A18" s="90" t="str">
        <f t="shared" si="3"/>
        <v>A-100%</v>
      </c>
      <c r="B18" s="91">
        <f>Kalender!A226</f>
        <v>46247</v>
      </c>
      <c r="C18" s="92" t="str">
        <f>Kalender!B226</f>
        <v>Tor</v>
      </c>
      <c r="D18" s="93" t="str">
        <f>Kalender!C226</f>
        <v/>
      </c>
      <c r="E18" s="19"/>
      <c r="F18" s="17"/>
      <c r="G18" s="17"/>
      <c r="H18" s="17"/>
      <c r="I18" s="17"/>
      <c r="J18" s="17"/>
      <c r="K18" s="94" t="str">
        <f t="shared" si="4"/>
        <v/>
      </c>
      <c r="L18" s="23"/>
      <c r="M18" s="24"/>
      <c r="N18" s="79">
        <f t="shared" si="5"/>
        <v>0</v>
      </c>
      <c r="O18" s="79">
        <f t="shared" si="0"/>
        <v>0</v>
      </c>
      <c r="P18" s="79">
        <f t="shared" si="1"/>
        <v>0</v>
      </c>
      <c r="Q18" s="30" t="str">
        <f t="shared" si="2"/>
        <v/>
      </c>
      <c r="R18" s="73" t="str">
        <f>IF(B18&lt;Grunddata!$B$18,"-",IF(B18&lt;=Grunddata!$C$18,Grunddata!$A$18&amp;"-"&amp;Grunddata!$D$18*100 &amp; "%",IF(B18&lt;=Grunddata!$C$19,Grunddata!$A$19&amp;"-"&amp;Grunddata!$D$19*100 &amp; "%",IF(B18&lt;=Grunddata!$C$20,Grunddata!$A$20&amp;"-"&amp;Grunddata!$D$20*100 &amp; "%",IF(B18&lt;=Grunddata!$C$21,Grunddata!$A$21&amp;"-"&amp;Grunddata!$D$21*100 &amp; "%",IF(B18&lt;=Grunddata!$C$22,Grunddata!$A$22&amp;"-"&amp;Grunddata!$D$22*100 &amp; "%","-"))))))</f>
        <v>A-100%</v>
      </c>
      <c r="S18">
        <f>IF(LEFT(A18,1)="A",Grunddata!$S$17,IF(LEFT(A18,1)="B",Grunddata!$S$18,IF(LEFT(A18,1)="C",Grunddata!$S$19,IF(LEFT(A18,1)="D",Grunddata!$S$20,IF(LEFT(A18,1)="E",Grunddata!$S$21,0)))))</f>
        <v>5.46</v>
      </c>
      <c r="T18">
        <f t="shared" si="6"/>
        <v>0</v>
      </c>
    </row>
    <row r="19" spans="1:20" x14ac:dyDescent="0.25">
      <c r="A19" s="90" t="str">
        <f t="shared" si="3"/>
        <v>A-100%</v>
      </c>
      <c r="B19" s="91">
        <f>Kalender!A227</f>
        <v>46248</v>
      </c>
      <c r="C19" s="92" t="str">
        <f>Kalender!B227</f>
        <v>Fre</v>
      </c>
      <c r="D19" s="93" t="str">
        <f>Kalender!C227</f>
        <v/>
      </c>
      <c r="E19" s="19"/>
      <c r="F19" s="17"/>
      <c r="G19" s="17"/>
      <c r="H19" s="17"/>
      <c r="I19" s="17"/>
      <c r="J19" s="17"/>
      <c r="K19" s="94" t="str">
        <f t="shared" si="4"/>
        <v/>
      </c>
      <c r="L19" s="23"/>
      <c r="M19" s="24"/>
      <c r="N19" s="79">
        <f t="shared" si="5"/>
        <v>0</v>
      </c>
      <c r="O19" s="79">
        <f t="shared" si="0"/>
        <v>0</v>
      </c>
      <c r="P19" s="79">
        <f t="shared" si="1"/>
        <v>0</v>
      </c>
      <c r="Q19" s="30" t="str">
        <f t="shared" si="2"/>
        <v/>
      </c>
      <c r="R19" s="73" t="str">
        <f>IF(B19&lt;Grunddata!$B$18,"-",IF(B19&lt;=Grunddata!$C$18,Grunddata!$A$18&amp;"-"&amp;Grunddata!$D$18*100 &amp; "%",IF(B19&lt;=Grunddata!$C$19,Grunddata!$A$19&amp;"-"&amp;Grunddata!$D$19*100 &amp; "%",IF(B19&lt;=Grunddata!$C$20,Grunddata!$A$20&amp;"-"&amp;Grunddata!$D$20*100 &amp; "%",IF(B19&lt;=Grunddata!$C$21,Grunddata!$A$21&amp;"-"&amp;Grunddata!$D$21*100 &amp; "%",IF(B19&lt;=Grunddata!$C$22,Grunddata!$A$22&amp;"-"&amp;Grunddata!$D$22*100 &amp; "%","-"))))))</f>
        <v>A-100%</v>
      </c>
      <c r="S19">
        <f>IF(LEFT(A19,1)="A",Grunddata!$S$17,IF(LEFT(A19,1)="B",Grunddata!$S$18,IF(LEFT(A19,1)="C",Grunddata!$S$19,IF(LEFT(A19,1)="D",Grunddata!$S$20,IF(LEFT(A19,1)="E",Grunddata!$S$21,0)))))</f>
        <v>5.46</v>
      </c>
      <c r="T19">
        <f t="shared" si="6"/>
        <v>0</v>
      </c>
    </row>
    <row r="20" spans="1:20" x14ac:dyDescent="0.25">
      <c r="A20" s="90" t="str">
        <f t="shared" si="3"/>
        <v>A-100%</v>
      </c>
      <c r="B20" s="91">
        <f>Kalender!A228</f>
        <v>46249</v>
      </c>
      <c r="C20" s="92" t="str">
        <f>Kalender!B228</f>
        <v>Lör</v>
      </c>
      <c r="D20" s="93" t="str">
        <f>Kalender!C228</f>
        <v/>
      </c>
      <c r="E20" s="19"/>
      <c r="F20" s="17"/>
      <c r="G20" s="17"/>
      <c r="H20" s="17"/>
      <c r="I20" s="17"/>
      <c r="J20" s="17"/>
      <c r="K20" s="94" t="str">
        <f t="shared" si="4"/>
        <v/>
      </c>
      <c r="L20" s="23"/>
      <c r="M20" s="24"/>
      <c r="N20" s="79">
        <f t="shared" si="5"/>
        <v>0</v>
      </c>
      <c r="O20" s="79">
        <f t="shared" si="0"/>
        <v>0</v>
      </c>
      <c r="P20" s="79">
        <f t="shared" si="1"/>
        <v>0</v>
      </c>
      <c r="Q20" s="30" t="str">
        <f t="shared" si="2"/>
        <v/>
      </c>
      <c r="R20" s="73" t="str">
        <f>IF(B20&lt;Grunddata!$B$18,"-",IF(B20&lt;=Grunddata!$C$18,Grunddata!$A$18&amp;"-"&amp;Grunddata!$D$18*100 &amp; "%",IF(B20&lt;=Grunddata!$C$19,Grunddata!$A$19&amp;"-"&amp;Grunddata!$D$19*100 &amp; "%",IF(B20&lt;=Grunddata!$C$20,Grunddata!$A$20&amp;"-"&amp;Grunddata!$D$20*100 &amp; "%",IF(B20&lt;=Grunddata!$C$21,Grunddata!$A$21&amp;"-"&amp;Grunddata!$D$21*100 &amp; "%",IF(B20&lt;=Grunddata!$C$22,Grunddata!$A$22&amp;"-"&amp;Grunddata!$D$22*100 &amp; "%","-"))))))</f>
        <v>A-100%</v>
      </c>
      <c r="S20">
        <f>IF(LEFT(A20,1)="A",Grunddata!$S$17,IF(LEFT(A20,1)="B",Grunddata!$S$18,IF(LEFT(A20,1)="C",Grunddata!$S$19,IF(LEFT(A20,1)="D",Grunddata!$S$20,IF(LEFT(A20,1)="E",Grunddata!$S$21,0)))))</f>
        <v>5.46</v>
      </c>
      <c r="T20">
        <f t="shared" si="6"/>
        <v>0</v>
      </c>
    </row>
    <row r="21" spans="1:20" x14ac:dyDescent="0.25">
      <c r="A21" s="90" t="str">
        <f t="shared" si="3"/>
        <v>A-100%</v>
      </c>
      <c r="B21" s="91">
        <f>Kalender!A229</f>
        <v>46250</v>
      </c>
      <c r="C21" s="92" t="str">
        <f>Kalender!B229</f>
        <v>Sön</v>
      </c>
      <c r="D21" s="93" t="str">
        <f>Kalender!C229</f>
        <v/>
      </c>
      <c r="E21" s="19"/>
      <c r="F21" s="17"/>
      <c r="G21" s="17"/>
      <c r="H21" s="17"/>
      <c r="I21" s="17"/>
      <c r="J21" s="17"/>
      <c r="K21" s="94" t="str">
        <f t="shared" si="4"/>
        <v/>
      </c>
      <c r="L21" s="23"/>
      <c r="M21" s="24"/>
      <c r="N21" s="79">
        <f t="shared" si="5"/>
        <v>0</v>
      </c>
      <c r="O21" s="79">
        <f t="shared" si="0"/>
        <v>0</v>
      </c>
      <c r="P21" s="79">
        <f t="shared" si="1"/>
        <v>0</v>
      </c>
      <c r="Q21" s="30" t="str">
        <f t="shared" si="2"/>
        <v/>
      </c>
      <c r="R21" s="73" t="str">
        <f>IF(B21&lt;Grunddata!$B$18,"-",IF(B21&lt;=Grunddata!$C$18,Grunddata!$A$18&amp;"-"&amp;Grunddata!$D$18*100 &amp; "%",IF(B21&lt;=Grunddata!$C$19,Grunddata!$A$19&amp;"-"&amp;Grunddata!$D$19*100 &amp; "%",IF(B21&lt;=Grunddata!$C$20,Grunddata!$A$20&amp;"-"&amp;Grunddata!$D$20*100 &amp; "%",IF(B21&lt;=Grunddata!$C$21,Grunddata!$A$21&amp;"-"&amp;Grunddata!$D$21*100 &amp; "%",IF(B21&lt;=Grunddata!$C$22,Grunddata!$A$22&amp;"-"&amp;Grunddata!$D$22*100 &amp; "%","-"))))))</f>
        <v>A-100%</v>
      </c>
      <c r="S21">
        <f>IF(LEFT(A21,1)="A",Grunddata!$S$17,IF(LEFT(A21,1)="B",Grunddata!$S$18,IF(LEFT(A21,1)="C",Grunddata!$S$19,IF(LEFT(A21,1)="D",Grunddata!$S$20,IF(LEFT(A21,1)="E",Grunddata!$S$21,0)))))</f>
        <v>5.46</v>
      </c>
      <c r="T21">
        <f t="shared" si="6"/>
        <v>0</v>
      </c>
    </row>
    <row r="22" spans="1:20" x14ac:dyDescent="0.25">
      <c r="A22" s="90" t="str">
        <f t="shared" si="3"/>
        <v>A-100%</v>
      </c>
      <c r="B22" s="91">
        <f>Kalender!A230</f>
        <v>46251</v>
      </c>
      <c r="C22" s="92" t="str">
        <f>Kalender!B230</f>
        <v>Mån</v>
      </c>
      <c r="D22" s="93" t="str">
        <f>Kalender!C230</f>
        <v/>
      </c>
      <c r="E22" s="19"/>
      <c r="F22" s="17"/>
      <c r="G22" s="17"/>
      <c r="H22" s="17"/>
      <c r="I22" s="17"/>
      <c r="J22" s="17"/>
      <c r="K22" s="94" t="str">
        <f t="shared" si="4"/>
        <v/>
      </c>
      <c r="L22" s="23"/>
      <c r="M22" s="24"/>
      <c r="N22" s="79">
        <f t="shared" si="5"/>
        <v>0</v>
      </c>
      <c r="O22" s="79">
        <f t="shared" si="0"/>
        <v>0</v>
      </c>
      <c r="P22" s="79">
        <f t="shared" si="1"/>
        <v>0</v>
      </c>
      <c r="Q22" s="30" t="str">
        <f t="shared" si="2"/>
        <v/>
      </c>
      <c r="R22" s="73" t="str">
        <f>IF(B22&lt;Grunddata!$B$18,"-",IF(B22&lt;=Grunddata!$C$18,Grunddata!$A$18&amp;"-"&amp;Grunddata!$D$18*100 &amp; "%",IF(B22&lt;=Grunddata!$C$19,Grunddata!$A$19&amp;"-"&amp;Grunddata!$D$19*100 &amp; "%",IF(B22&lt;=Grunddata!$C$20,Grunddata!$A$20&amp;"-"&amp;Grunddata!$D$20*100 &amp; "%",IF(B22&lt;=Grunddata!$C$21,Grunddata!$A$21&amp;"-"&amp;Grunddata!$D$21*100 &amp; "%",IF(B22&lt;=Grunddata!$C$22,Grunddata!$A$22&amp;"-"&amp;Grunddata!$D$22*100 &amp; "%","-"))))))</f>
        <v>A-100%</v>
      </c>
      <c r="S22">
        <f>IF(LEFT(A22,1)="A",Grunddata!$S$17,IF(LEFT(A22,1)="B",Grunddata!$S$18,IF(LEFT(A22,1)="C",Grunddata!$S$19,IF(LEFT(A22,1)="D",Grunddata!$S$20,IF(LEFT(A22,1)="E",Grunddata!$S$21,0)))))</f>
        <v>5.46</v>
      </c>
      <c r="T22">
        <f t="shared" si="6"/>
        <v>0</v>
      </c>
    </row>
    <row r="23" spans="1:20" x14ac:dyDescent="0.25">
      <c r="A23" s="90" t="str">
        <f t="shared" si="3"/>
        <v>A-100%</v>
      </c>
      <c r="B23" s="91">
        <f>Kalender!A231</f>
        <v>46252</v>
      </c>
      <c r="C23" s="92" t="str">
        <f>Kalender!B231</f>
        <v>Tis</v>
      </c>
      <c r="D23" s="93" t="str">
        <f>Kalender!C231</f>
        <v/>
      </c>
      <c r="E23" s="19"/>
      <c r="F23" s="17"/>
      <c r="G23" s="17"/>
      <c r="H23" s="17"/>
      <c r="I23" s="17"/>
      <c r="J23" s="17"/>
      <c r="K23" s="94" t="str">
        <f t="shared" si="4"/>
        <v/>
      </c>
      <c r="L23" s="23"/>
      <c r="M23" s="24"/>
      <c r="N23" s="79">
        <f t="shared" si="5"/>
        <v>0</v>
      </c>
      <c r="O23" s="79">
        <f t="shared" si="0"/>
        <v>0</v>
      </c>
      <c r="P23" s="79">
        <f t="shared" si="1"/>
        <v>0</v>
      </c>
      <c r="Q23" s="30" t="str">
        <f t="shared" si="2"/>
        <v/>
      </c>
      <c r="R23" s="73" t="str">
        <f>IF(B23&lt;Grunddata!$B$18,"-",IF(B23&lt;=Grunddata!$C$18,Grunddata!$A$18&amp;"-"&amp;Grunddata!$D$18*100 &amp; "%",IF(B23&lt;=Grunddata!$C$19,Grunddata!$A$19&amp;"-"&amp;Grunddata!$D$19*100 &amp; "%",IF(B23&lt;=Grunddata!$C$20,Grunddata!$A$20&amp;"-"&amp;Grunddata!$D$20*100 &amp; "%",IF(B23&lt;=Grunddata!$C$21,Grunddata!$A$21&amp;"-"&amp;Grunddata!$D$21*100 &amp; "%",IF(B23&lt;=Grunddata!$C$22,Grunddata!$A$22&amp;"-"&amp;Grunddata!$D$22*100 &amp; "%","-"))))))</f>
        <v>A-100%</v>
      </c>
      <c r="S23">
        <f>IF(LEFT(A23,1)="A",Grunddata!$S$17,IF(LEFT(A23,1)="B",Grunddata!$S$18,IF(LEFT(A23,1)="C",Grunddata!$S$19,IF(LEFT(A23,1)="D",Grunddata!$S$20,IF(LEFT(A23,1)="E",Grunddata!$S$21,0)))))</f>
        <v>5.46</v>
      </c>
      <c r="T23">
        <f t="shared" si="6"/>
        <v>0</v>
      </c>
    </row>
    <row r="24" spans="1:20" x14ac:dyDescent="0.25">
      <c r="A24" s="90" t="str">
        <f t="shared" si="3"/>
        <v>A-100%</v>
      </c>
      <c r="B24" s="91">
        <f>Kalender!A232</f>
        <v>46253</v>
      </c>
      <c r="C24" s="92" t="str">
        <f>Kalender!B232</f>
        <v>Ons</v>
      </c>
      <c r="D24" s="93" t="str">
        <f>Kalender!C232</f>
        <v/>
      </c>
      <c r="E24" s="19"/>
      <c r="F24" s="17"/>
      <c r="G24" s="17"/>
      <c r="H24" s="17"/>
      <c r="I24" s="17"/>
      <c r="J24" s="17"/>
      <c r="K24" s="94" t="str">
        <f t="shared" si="4"/>
        <v/>
      </c>
      <c r="L24" s="23"/>
      <c r="M24" s="24"/>
      <c r="N24" s="79">
        <f t="shared" si="5"/>
        <v>0</v>
      </c>
      <c r="O24" s="79">
        <f t="shared" si="0"/>
        <v>0</v>
      </c>
      <c r="P24" s="79">
        <f t="shared" si="1"/>
        <v>0</v>
      </c>
      <c r="Q24" s="30" t="str">
        <f t="shared" si="2"/>
        <v/>
      </c>
      <c r="R24" s="73" t="str">
        <f>IF(B24&lt;Grunddata!$B$18,"-",IF(B24&lt;=Grunddata!$C$18,Grunddata!$A$18&amp;"-"&amp;Grunddata!$D$18*100 &amp; "%",IF(B24&lt;=Grunddata!$C$19,Grunddata!$A$19&amp;"-"&amp;Grunddata!$D$19*100 &amp; "%",IF(B24&lt;=Grunddata!$C$20,Grunddata!$A$20&amp;"-"&amp;Grunddata!$D$20*100 &amp; "%",IF(B24&lt;=Grunddata!$C$21,Grunddata!$A$21&amp;"-"&amp;Grunddata!$D$21*100 &amp; "%",IF(B24&lt;=Grunddata!$C$22,Grunddata!$A$22&amp;"-"&amp;Grunddata!$D$22*100 &amp; "%","-"))))))</f>
        <v>A-100%</v>
      </c>
      <c r="S24">
        <f>IF(LEFT(A24,1)="A",Grunddata!$S$17,IF(LEFT(A24,1)="B",Grunddata!$S$18,IF(LEFT(A24,1)="C",Grunddata!$S$19,IF(LEFT(A24,1)="D",Grunddata!$S$20,IF(LEFT(A24,1)="E",Grunddata!$S$21,0)))))</f>
        <v>5.46</v>
      </c>
      <c r="T24">
        <f t="shared" si="6"/>
        <v>0</v>
      </c>
    </row>
    <row r="25" spans="1:20" x14ac:dyDescent="0.25">
      <c r="A25" s="90" t="str">
        <f t="shared" si="3"/>
        <v>A-100%</v>
      </c>
      <c r="B25" s="91">
        <f>Kalender!A233</f>
        <v>46254</v>
      </c>
      <c r="C25" s="92" t="str">
        <f>Kalender!B233</f>
        <v>Tor</v>
      </c>
      <c r="D25" s="93" t="str">
        <f>Kalender!C233</f>
        <v/>
      </c>
      <c r="E25" s="19"/>
      <c r="F25" s="17"/>
      <c r="G25" s="17"/>
      <c r="H25" s="17"/>
      <c r="I25" s="17"/>
      <c r="J25" s="17"/>
      <c r="K25" s="94" t="str">
        <f t="shared" si="4"/>
        <v/>
      </c>
      <c r="L25" s="23"/>
      <c r="M25" s="24"/>
      <c r="N25" s="79">
        <f t="shared" si="5"/>
        <v>0</v>
      </c>
      <c r="O25" s="79">
        <f t="shared" si="0"/>
        <v>0</v>
      </c>
      <c r="P25" s="79">
        <f t="shared" si="1"/>
        <v>0</v>
      </c>
      <c r="Q25" s="30" t="str">
        <f t="shared" si="2"/>
        <v/>
      </c>
      <c r="R25" s="73" t="str">
        <f>IF(B25&lt;Grunddata!$B$18,"-",IF(B25&lt;=Grunddata!$C$18,Grunddata!$A$18&amp;"-"&amp;Grunddata!$D$18*100 &amp; "%",IF(B25&lt;=Grunddata!$C$19,Grunddata!$A$19&amp;"-"&amp;Grunddata!$D$19*100 &amp; "%",IF(B25&lt;=Grunddata!$C$20,Grunddata!$A$20&amp;"-"&amp;Grunddata!$D$20*100 &amp; "%",IF(B25&lt;=Grunddata!$C$21,Grunddata!$A$21&amp;"-"&amp;Grunddata!$D$21*100 &amp; "%",IF(B25&lt;=Grunddata!$C$22,Grunddata!$A$22&amp;"-"&amp;Grunddata!$D$22*100 &amp; "%","-"))))))</f>
        <v>A-100%</v>
      </c>
      <c r="S25">
        <f>IF(LEFT(A25,1)="A",Grunddata!$S$17,IF(LEFT(A25,1)="B",Grunddata!$S$18,IF(LEFT(A25,1)="C",Grunddata!$S$19,IF(LEFT(A25,1)="D",Grunddata!$S$20,IF(LEFT(A25,1)="E",Grunddata!$S$21,0)))))</f>
        <v>5.46</v>
      </c>
      <c r="T25">
        <f t="shared" si="6"/>
        <v>0</v>
      </c>
    </row>
    <row r="26" spans="1:20" x14ac:dyDescent="0.25">
      <c r="A26" s="90" t="str">
        <f t="shared" si="3"/>
        <v>A-100%</v>
      </c>
      <c r="B26" s="91">
        <f>Kalender!A234</f>
        <v>46255</v>
      </c>
      <c r="C26" s="92" t="str">
        <f>Kalender!B234</f>
        <v>Fre</v>
      </c>
      <c r="D26" s="93" t="str">
        <f>Kalender!C234</f>
        <v/>
      </c>
      <c r="E26" s="19"/>
      <c r="F26" s="17"/>
      <c r="G26" s="17"/>
      <c r="H26" s="17"/>
      <c r="I26" s="17"/>
      <c r="J26" s="17"/>
      <c r="K26" s="94" t="str">
        <f t="shared" si="4"/>
        <v/>
      </c>
      <c r="L26" s="23"/>
      <c r="M26" s="24"/>
      <c r="N26" s="79">
        <f t="shared" si="5"/>
        <v>0</v>
      </c>
      <c r="O26" s="79">
        <f t="shared" si="0"/>
        <v>0</v>
      </c>
      <c r="P26" s="79">
        <f t="shared" si="1"/>
        <v>0</v>
      </c>
      <c r="Q26" s="30" t="str">
        <f t="shared" si="2"/>
        <v/>
      </c>
      <c r="R26" s="73" t="str">
        <f>IF(B26&lt;Grunddata!$B$18,"-",IF(B26&lt;=Grunddata!$C$18,Grunddata!$A$18&amp;"-"&amp;Grunddata!$D$18*100 &amp; "%",IF(B26&lt;=Grunddata!$C$19,Grunddata!$A$19&amp;"-"&amp;Grunddata!$D$19*100 &amp; "%",IF(B26&lt;=Grunddata!$C$20,Grunddata!$A$20&amp;"-"&amp;Grunddata!$D$20*100 &amp; "%",IF(B26&lt;=Grunddata!$C$21,Grunddata!$A$21&amp;"-"&amp;Grunddata!$D$21*100 &amp; "%",IF(B26&lt;=Grunddata!$C$22,Grunddata!$A$22&amp;"-"&amp;Grunddata!$D$22*100 &amp; "%","-"))))))</f>
        <v>A-100%</v>
      </c>
      <c r="S26">
        <f>IF(LEFT(A26,1)="A",Grunddata!$S$17,IF(LEFT(A26,1)="B",Grunddata!$S$18,IF(LEFT(A26,1)="C",Grunddata!$S$19,IF(LEFT(A26,1)="D",Grunddata!$S$20,IF(LEFT(A26,1)="E",Grunddata!$S$21,0)))))</f>
        <v>5.46</v>
      </c>
      <c r="T26">
        <f t="shared" si="6"/>
        <v>0</v>
      </c>
    </row>
    <row r="27" spans="1:20" x14ac:dyDescent="0.25">
      <c r="A27" s="90" t="str">
        <f t="shared" si="3"/>
        <v>A-100%</v>
      </c>
      <c r="B27" s="91">
        <f>Kalender!A235</f>
        <v>46256</v>
      </c>
      <c r="C27" s="92" t="str">
        <f>Kalender!B235</f>
        <v>Lör</v>
      </c>
      <c r="D27" s="93" t="str">
        <f>Kalender!C235</f>
        <v/>
      </c>
      <c r="E27" s="19"/>
      <c r="F27" s="17"/>
      <c r="G27" s="17"/>
      <c r="H27" s="17"/>
      <c r="I27" s="17"/>
      <c r="J27" s="17"/>
      <c r="K27" s="94" t="str">
        <f t="shared" si="4"/>
        <v/>
      </c>
      <c r="L27" s="23"/>
      <c r="M27" s="24"/>
      <c r="N27" s="79">
        <f t="shared" si="5"/>
        <v>0</v>
      </c>
      <c r="O27" s="79">
        <f t="shared" si="0"/>
        <v>0</v>
      </c>
      <c r="P27" s="79">
        <f t="shared" si="1"/>
        <v>0</v>
      </c>
      <c r="Q27" s="30" t="str">
        <f t="shared" si="2"/>
        <v/>
      </c>
      <c r="R27" s="73" t="str">
        <f>IF(B27&lt;Grunddata!$B$18,"-",IF(B27&lt;=Grunddata!$C$18,Grunddata!$A$18&amp;"-"&amp;Grunddata!$D$18*100 &amp; "%",IF(B27&lt;=Grunddata!$C$19,Grunddata!$A$19&amp;"-"&amp;Grunddata!$D$19*100 &amp; "%",IF(B27&lt;=Grunddata!$C$20,Grunddata!$A$20&amp;"-"&amp;Grunddata!$D$20*100 &amp; "%",IF(B27&lt;=Grunddata!$C$21,Grunddata!$A$21&amp;"-"&amp;Grunddata!$D$21*100 &amp; "%",IF(B27&lt;=Grunddata!$C$22,Grunddata!$A$22&amp;"-"&amp;Grunddata!$D$22*100 &amp; "%","-"))))))</f>
        <v>A-100%</v>
      </c>
      <c r="S27">
        <f>IF(LEFT(A27,1)="A",Grunddata!$S$17,IF(LEFT(A27,1)="B",Grunddata!$S$18,IF(LEFT(A27,1)="C",Grunddata!$S$19,IF(LEFT(A27,1)="D",Grunddata!$S$20,IF(LEFT(A27,1)="E",Grunddata!$S$21,0)))))</f>
        <v>5.46</v>
      </c>
      <c r="T27">
        <f t="shared" si="6"/>
        <v>0</v>
      </c>
    </row>
    <row r="28" spans="1:20" x14ac:dyDescent="0.25">
      <c r="A28" s="90" t="str">
        <f t="shared" si="3"/>
        <v>A-100%</v>
      </c>
      <c r="B28" s="91">
        <f>Kalender!A236</f>
        <v>46257</v>
      </c>
      <c r="C28" s="92" t="str">
        <f>Kalender!B236</f>
        <v>Sön</v>
      </c>
      <c r="D28" s="93" t="str">
        <f>Kalender!C236</f>
        <v/>
      </c>
      <c r="E28" s="19"/>
      <c r="F28" s="17"/>
      <c r="G28" s="17"/>
      <c r="H28" s="17"/>
      <c r="I28" s="17"/>
      <c r="J28" s="17"/>
      <c r="K28" s="94" t="str">
        <f t="shared" si="4"/>
        <v/>
      </c>
      <c r="L28" s="23"/>
      <c r="M28" s="24"/>
      <c r="N28" s="79">
        <f t="shared" si="5"/>
        <v>0</v>
      </c>
      <c r="O28" s="79">
        <f t="shared" si="0"/>
        <v>0</v>
      </c>
      <c r="P28" s="79">
        <f t="shared" si="1"/>
        <v>0</v>
      </c>
      <c r="Q28" s="30" t="str">
        <f t="shared" si="2"/>
        <v/>
      </c>
      <c r="R28" s="73" t="str">
        <f>IF(B28&lt;Grunddata!$B$18,"-",IF(B28&lt;=Grunddata!$C$18,Grunddata!$A$18&amp;"-"&amp;Grunddata!$D$18*100 &amp; "%",IF(B28&lt;=Grunddata!$C$19,Grunddata!$A$19&amp;"-"&amp;Grunddata!$D$19*100 &amp; "%",IF(B28&lt;=Grunddata!$C$20,Grunddata!$A$20&amp;"-"&amp;Grunddata!$D$20*100 &amp; "%",IF(B28&lt;=Grunddata!$C$21,Grunddata!$A$21&amp;"-"&amp;Grunddata!$D$21*100 &amp; "%",IF(B28&lt;=Grunddata!$C$22,Grunddata!$A$22&amp;"-"&amp;Grunddata!$D$22*100 &amp; "%","-"))))))</f>
        <v>A-100%</v>
      </c>
      <c r="S28">
        <f>IF(LEFT(A28,1)="A",Grunddata!$S$17,IF(LEFT(A28,1)="B",Grunddata!$S$18,IF(LEFT(A28,1)="C",Grunddata!$S$19,IF(LEFT(A28,1)="D",Grunddata!$S$20,IF(LEFT(A28,1)="E",Grunddata!$S$21,0)))))</f>
        <v>5.46</v>
      </c>
      <c r="T28">
        <f t="shared" si="6"/>
        <v>0</v>
      </c>
    </row>
    <row r="29" spans="1:20" x14ac:dyDescent="0.25">
      <c r="A29" s="90" t="str">
        <f t="shared" si="3"/>
        <v>A-100%</v>
      </c>
      <c r="B29" s="91">
        <f>Kalender!A237</f>
        <v>46258</v>
      </c>
      <c r="C29" s="92" t="str">
        <f>Kalender!B237</f>
        <v>Mån</v>
      </c>
      <c r="D29" s="93" t="str">
        <f>Kalender!C237</f>
        <v/>
      </c>
      <c r="E29" s="19"/>
      <c r="F29" s="17"/>
      <c r="G29" s="17"/>
      <c r="H29" s="17"/>
      <c r="I29" s="17"/>
      <c r="J29" s="17"/>
      <c r="K29" s="94" t="str">
        <f t="shared" si="4"/>
        <v/>
      </c>
      <c r="L29" s="23"/>
      <c r="M29" s="24"/>
      <c r="N29" s="79">
        <f t="shared" si="5"/>
        <v>0</v>
      </c>
      <c r="O29" s="79">
        <f t="shared" si="0"/>
        <v>0</v>
      </c>
      <c r="P29" s="79">
        <f t="shared" si="1"/>
        <v>0</v>
      </c>
      <c r="Q29" s="30" t="str">
        <f t="shared" si="2"/>
        <v/>
      </c>
      <c r="R29" s="73" t="str">
        <f>IF(B29&lt;Grunddata!$B$18,"-",IF(B29&lt;=Grunddata!$C$18,Grunddata!$A$18&amp;"-"&amp;Grunddata!$D$18*100 &amp; "%",IF(B29&lt;=Grunddata!$C$19,Grunddata!$A$19&amp;"-"&amp;Grunddata!$D$19*100 &amp; "%",IF(B29&lt;=Grunddata!$C$20,Grunddata!$A$20&amp;"-"&amp;Grunddata!$D$20*100 &amp; "%",IF(B29&lt;=Grunddata!$C$21,Grunddata!$A$21&amp;"-"&amp;Grunddata!$D$21*100 &amp; "%",IF(B29&lt;=Grunddata!$C$22,Grunddata!$A$22&amp;"-"&amp;Grunddata!$D$22*100 &amp; "%","-"))))))</f>
        <v>A-100%</v>
      </c>
      <c r="S29">
        <f>IF(LEFT(A29,1)="A",Grunddata!$S$17,IF(LEFT(A29,1)="B",Grunddata!$S$18,IF(LEFT(A29,1)="C",Grunddata!$S$19,IF(LEFT(A29,1)="D",Grunddata!$S$20,IF(LEFT(A29,1)="E",Grunddata!$S$21,0)))))</f>
        <v>5.46</v>
      </c>
      <c r="T29">
        <f t="shared" si="6"/>
        <v>0</v>
      </c>
    </row>
    <row r="30" spans="1:20" x14ac:dyDescent="0.25">
      <c r="A30" s="90" t="str">
        <f t="shared" si="3"/>
        <v>A-100%</v>
      </c>
      <c r="B30" s="91">
        <f>Kalender!A238</f>
        <v>46259</v>
      </c>
      <c r="C30" s="92" t="str">
        <f>Kalender!B238</f>
        <v>Tis</v>
      </c>
      <c r="D30" s="93" t="str">
        <f>Kalender!C238</f>
        <v/>
      </c>
      <c r="E30" s="19"/>
      <c r="F30" s="17"/>
      <c r="G30" s="17"/>
      <c r="H30" s="17"/>
      <c r="I30" s="17"/>
      <c r="J30" s="17"/>
      <c r="K30" s="94" t="str">
        <f t="shared" si="4"/>
        <v/>
      </c>
      <c r="L30" s="23"/>
      <c r="M30" s="24"/>
      <c r="N30" s="79">
        <f t="shared" si="5"/>
        <v>0</v>
      </c>
      <c r="O30" s="79">
        <f t="shared" si="0"/>
        <v>0</v>
      </c>
      <c r="P30" s="79">
        <f t="shared" si="1"/>
        <v>0</v>
      </c>
      <c r="Q30" s="30" t="str">
        <f t="shared" si="2"/>
        <v/>
      </c>
      <c r="R30" s="73" t="str">
        <f>IF(B30&lt;Grunddata!$B$18,"-",IF(B30&lt;=Grunddata!$C$18,Grunddata!$A$18&amp;"-"&amp;Grunddata!$D$18*100 &amp; "%",IF(B30&lt;=Grunddata!$C$19,Grunddata!$A$19&amp;"-"&amp;Grunddata!$D$19*100 &amp; "%",IF(B30&lt;=Grunddata!$C$20,Grunddata!$A$20&amp;"-"&amp;Grunddata!$D$20*100 &amp; "%",IF(B30&lt;=Grunddata!$C$21,Grunddata!$A$21&amp;"-"&amp;Grunddata!$D$21*100 &amp; "%",IF(B30&lt;=Grunddata!$C$22,Grunddata!$A$22&amp;"-"&amp;Grunddata!$D$22*100 &amp; "%","-"))))))</f>
        <v>A-100%</v>
      </c>
      <c r="S30">
        <f>IF(LEFT(A30,1)="A",Grunddata!$S$17,IF(LEFT(A30,1)="B",Grunddata!$S$18,IF(LEFT(A30,1)="C",Grunddata!$S$19,IF(LEFT(A30,1)="D",Grunddata!$S$20,IF(LEFT(A30,1)="E",Grunddata!$S$21,0)))))</f>
        <v>5.46</v>
      </c>
      <c r="T30">
        <f t="shared" si="6"/>
        <v>0</v>
      </c>
    </row>
    <row r="31" spans="1:20" x14ac:dyDescent="0.25">
      <c r="A31" s="90" t="str">
        <f t="shared" si="3"/>
        <v>A-100%</v>
      </c>
      <c r="B31" s="91">
        <f>Kalender!A239</f>
        <v>46260</v>
      </c>
      <c r="C31" s="92" t="str">
        <f>Kalender!B239</f>
        <v>Ons</v>
      </c>
      <c r="D31" s="93" t="str">
        <f>Kalender!C239</f>
        <v/>
      </c>
      <c r="E31" s="19"/>
      <c r="F31" s="17"/>
      <c r="G31" s="17"/>
      <c r="H31" s="17"/>
      <c r="I31" s="17"/>
      <c r="J31" s="17"/>
      <c r="K31" s="94" t="str">
        <f t="shared" si="4"/>
        <v/>
      </c>
      <c r="L31" s="23"/>
      <c r="M31" s="24"/>
      <c r="N31" s="79">
        <f t="shared" si="5"/>
        <v>0</v>
      </c>
      <c r="O31" s="79">
        <f t="shared" si="0"/>
        <v>0</v>
      </c>
      <c r="P31" s="79">
        <f t="shared" si="1"/>
        <v>0</v>
      </c>
      <c r="Q31" s="30" t="str">
        <f t="shared" si="2"/>
        <v/>
      </c>
      <c r="R31" s="73" t="str">
        <f>IF(B31&lt;Grunddata!$B$18,"-",IF(B31&lt;=Grunddata!$C$18,Grunddata!$A$18&amp;"-"&amp;Grunddata!$D$18*100 &amp; "%",IF(B31&lt;=Grunddata!$C$19,Grunddata!$A$19&amp;"-"&amp;Grunddata!$D$19*100 &amp; "%",IF(B31&lt;=Grunddata!$C$20,Grunddata!$A$20&amp;"-"&amp;Grunddata!$D$20*100 &amp; "%",IF(B31&lt;=Grunddata!$C$21,Grunddata!$A$21&amp;"-"&amp;Grunddata!$D$21*100 &amp; "%",IF(B31&lt;=Grunddata!$C$22,Grunddata!$A$22&amp;"-"&amp;Grunddata!$D$22*100 &amp; "%","-"))))))</f>
        <v>A-100%</v>
      </c>
      <c r="S31">
        <f>IF(LEFT(A31,1)="A",Grunddata!$S$17,IF(LEFT(A31,1)="B",Grunddata!$S$18,IF(LEFT(A31,1)="C",Grunddata!$S$19,IF(LEFT(A31,1)="D",Grunddata!$S$20,IF(LEFT(A31,1)="E",Grunddata!$S$21,0)))))</f>
        <v>5.46</v>
      </c>
      <c r="T31">
        <f t="shared" si="6"/>
        <v>0</v>
      </c>
    </row>
    <row r="32" spans="1:20" x14ac:dyDescent="0.25">
      <c r="A32" s="90" t="str">
        <f t="shared" si="3"/>
        <v>A-100%</v>
      </c>
      <c r="B32" s="91">
        <f>Kalender!A240</f>
        <v>46261</v>
      </c>
      <c r="C32" s="92" t="str">
        <f>Kalender!B240</f>
        <v>Tor</v>
      </c>
      <c r="D32" s="93" t="str">
        <f>Kalender!C240</f>
        <v/>
      </c>
      <c r="E32" s="19"/>
      <c r="F32" s="17"/>
      <c r="G32" s="17"/>
      <c r="H32" s="17"/>
      <c r="I32" s="17"/>
      <c r="J32" s="17"/>
      <c r="K32" s="94" t="str">
        <f t="shared" si="4"/>
        <v/>
      </c>
      <c r="L32" s="23"/>
      <c r="M32" s="24"/>
      <c r="N32" s="79">
        <f t="shared" si="5"/>
        <v>0</v>
      </c>
      <c r="O32" s="79">
        <f t="shared" si="0"/>
        <v>0</v>
      </c>
      <c r="P32" s="79">
        <f t="shared" si="1"/>
        <v>0</v>
      </c>
      <c r="Q32" s="30" t="str">
        <f t="shared" si="2"/>
        <v/>
      </c>
      <c r="R32" s="73" t="str">
        <f>IF(B32&lt;Grunddata!$B$18,"-",IF(B32&lt;=Grunddata!$C$18,Grunddata!$A$18&amp;"-"&amp;Grunddata!$D$18*100 &amp; "%",IF(B32&lt;=Grunddata!$C$19,Grunddata!$A$19&amp;"-"&amp;Grunddata!$D$19*100 &amp; "%",IF(B32&lt;=Grunddata!$C$20,Grunddata!$A$20&amp;"-"&amp;Grunddata!$D$20*100 &amp; "%",IF(B32&lt;=Grunddata!$C$21,Grunddata!$A$21&amp;"-"&amp;Grunddata!$D$21*100 &amp; "%",IF(B32&lt;=Grunddata!$C$22,Grunddata!$A$22&amp;"-"&amp;Grunddata!$D$22*100 &amp; "%","-"))))))</f>
        <v>A-100%</v>
      </c>
      <c r="S32">
        <f>IF(LEFT(A32,1)="A",Grunddata!$S$17,IF(LEFT(A32,1)="B",Grunddata!$S$18,IF(LEFT(A32,1)="C",Grunddata!$S$19,IF(LEFT(A32,1)="D",Grunddata!$S$20,IF(LEFT(A32,1)="E",Grunddata!$S$21,0)))))</f>
        <v>5.46</v>
      </c>
      <c r="T32">
        <f t="shared" si="6"/>
        <v>0</v>
      </c>
    </row>
    <row r="33" spans="1:20" x14ac:dyDescent="0.25">
      <c r="A33" s="90" t="str">
        <f t="shared" si="3"/>
        <v>A-100%</v>
      </c>
      <c r="B33" s="91">
        <f>Kalender!A241</f>
        <v>46262</v>
      </c>
      <c r="C33" s="92" t="str">
        <f>Kalender!B241</f>
        <v>Fre</v>
      </c>
      <c r="D33" s="93" t="str">
        <f>Kalender!C241</f>
        <v/>
      </c>
      <c r="E33" s="19"/>
      <c r="F33" s="17"/>
      <c r="G33" s="17"/>
      <c r="H33" s="17"/>
      <c r="I33" s="17"/>
      <c r="J33" s="17"/>
      <c r="K33" s="94" t="str">
        <f t="shared" si="4"/>
        <v/>
      </c>
      <c r="L33" s="23"/>
      <c r="M33" s="24"/>
      <c r="N33" s="79">
        <f t="shared" si="5"/>
        <v>0</v>
      </c>
      <c r="O33" s="79">
        <f t="shared" si="0"/>
        <v>0</v>
      </c>
      <c r="P33" s="79">
        <f t="shared" si="1"/>
        <v>0</v>
      </c>
      <c r="Q33" s="30" t="str">
        <f t="shared" si="2"/>
        <v/>
      </c>
      <c r="R33" s="73" t="str">
        <f>IF(B33&lt;Grunddata!$B$18,"-",IF(B33&lt;=Grunddata!$C$18,Grunddata!$A$18&amp;"-"&amp;Grunddata!$D$18*100 &amp; "%",IF(B33&lt;=Grunddata!$C$19,Grunddata!$A$19&amp;"-"&amp;Grunddata!$D$19*100 &amp; "%",IF(B33&lt;=Grunddata!$C$20,Grunddata!$A$20&amp;"-"&amp;Grunddata!$D$20*100 &amp; "%",IF(B33&lt;=Grunddata!$C$21,Grunddata!$A$21&amp;"-"&amp;Grunddata!$D$21*100 &amp; "%",IF(B33&lt;=Grunddata!$C$22,Grunddata!$A$22&amp;"-"&amp;Grunddata!$D$22*100 &amp; "%","-"))))))</f>
        <v>A-100%</v>
      </c>
      <c r="S33">
        <f>IF(LEFT(A33,1)="A",Grunddata!$S$17,IF(LEFT(A33,1)="B",Grunddata!$S$18,IF(LEFT(A33,1)="C",Grunddata!$S$19,IF(LEFT(A33,1)="D",Grunddata!$S$20,IF(LEFT(A33,1)="E",Grunddata!$S$21,0)))))</f>
        <v>5.46</v>
      </c>
      <c r="T33">
        <f t="shared" si="6"/>
        <v>0</v>
      </c>
    </row>
    <row r="34" spans="1:20" x14ac:dyDescent="0.25">
      <c r="A34" s="90" t="str">
        <f t="shared" si="3"/>
        <v>A-100%</v>
      </c>
      <c r="B34" s="91">
        <f>Kalender!A242</f>
        <v>46263</v>
      </c>
      <c r="C34" s="92" t="str">
        <f>Kalender!B242</f>
        <v>Lör</v>
      </c>
      <c r="D34" s="93" t="str">
        <f>Kalender!C242</f>
        <v/>
      </c>
      <c r="E34" s="19"/>
      <c r="F34" s="17"/>
      <c r="G34" s="17"/>
      <c r="H34" s="17"/>
      <c r="I34" s="17"/>
      <c r="J34" s="17"/>
      <c r="K34" s="94" t="str">
        <f t="shared" si="4"/>
        <v/>
      </c>
      <c r="L34" s="23"/>
      <c r="M34" s="24"/>
      <c r="N34" s="79">
        <f t="shared" si="5"/>
        <v>0</v>
      </c>
      <c r="O34" s="79">
        <f t="shared" si="0"/>
        <v>0</v>
      </c>
      <c r="P34" s="79">
        <f t="shared" si="1"/>
        <v>0</v>
      </c>
      <c r="Q34" s="30" t="str">
        <f t="shared" si="2"/>
        <v/>
      </c>
      <c r="R34" s="73" t="str">
        <f>IF(B34&lt;Grunddata!$B$18,"-",IF(B34&lt;=Grunddata!$C$18,Grunddata!$A$18&amp;"-"&amp;Grunddata!$D$18*100 &amp; "%",IF(B34&lt;=Grunddata!$C$19,Grunddata!$A$19&amp;"-"&amp;Grunddata!$D$19*100 &amp; "%",IF(B34&lt;=Grunddata!$C$20,Grunddata!$A$20&amp;"-"&amp;Grunddata!$D$20*100 &amp; "%",IF(B34&lt;=Grunddata!$C$21,Grunddata!$A$21&amp;"-"&amp;Grunddata!$D$21*100 &amp; "%",IF(B34&lt;=Grunddata!$C$22,Grunddata!$A$22&amp;"-"&amp;Grunddata!$D$22*100 &amp; "%","-"))))))</f>
        <v>A-100%</v>
      </c>
      <c r="S34">
        <f>IF(LEFT(A34,1)="A",Grunddata!$S$17,IF(LEFT(A34,1)="B",Grunddata!$S$18,IF(LEFT(A34,1)="C",Grunddata!$S$19,IF(LEFT(A34,1)="D",Grunddata!$S$20,IF(LEFT(A34,1)="E",Grunddata!$S$21,0)))))</f>
        <v>5.46</v>
      </c>
      <c r="T34">
        <f t="shared" si="6"/>
        <v>0</v>
      </c>
    </row>
    <row r="35" spans="1:20" x14ac:dyDescent="0.25">
      <c r="A35" s="90" t="str">
        <f t="shared" si="3"/>
        <v>A-100%</v>
      </c>
      <c r="B35" s="91">
        <f>Kalender!A243</f>
        <v>46264</v>
      </c>
      <c r="C35" s="92" t="str">
        <f>Kalender!B243</f>
        <v>Sön</v>
      </c>
      <c r="D35" s="93" t="str">
        <f>Kalender!C243</f>
        <v/>
      </c>
      <c r="E35" s="19"/>
      <c r="F35" s="17"/>
      <c r="G35" s="17"/>
      <c r="H35" s="17"/>
      <c r="I35" s="17"/>
      <c r="J35" s="17"/>
      <c r="K35" s="94" t="str">
        <f t="shared" si="4"/>
        <v/>
      </c>
      <c r="L35" s="23"/>
      <c r="M35" s="24"/>
      <c r="N35" s="79">
        <f t="shared" si="5"/>
        <v>0</v>
      </c>
      <c r="O35" s="79">
        <f t="shared" si="0"/>
        <v>0</v>
      </c>
      <c r="P35" s="79">
        <f t="shared" si="1"/>
        <v>0</v>
      </c>
      <c r="Q35" s="30" t="str">
        <f t="shared" si="2"/>
        <v/>
      </c>
      <c r="R35" s="73" t="str">
        <f>IF(B35&lt;Grunddata!$B$18,"-",IF(B35&lt;=Grunddata!$C$18,Grunddata!$A$18&amp;"-"&amp;Grunddata!$D$18*100 &amp; "%",IF(B35&lt;=Grunddata!$C$19,Grunddata!$A$19&amp;"-"&amp;Grunddata!$D$19*100 &amp; "%",IF(B35&lt;=Grunddata!$C$20,Grunddata!$A$20&amp;"-"&amp;Grunddata!$D$20*100 &amp; "%",IF(B35&lt;=Grunddata!$C$21,Grunddata!$A$21&amp;"-"&amp;Grunddata!$D$21*100 &amp; "%",IF(B35&lt;=Grunddata!$C$22,Grunddata!$A$22&amp;"-"&amp;Grunddata!$D$22*100 &amp; "%","-"))))))</f>
        <v>A-100%</v>
      </c>
      <c r="S35">
        <f>IF(LEFT(A35,1)="A",Grunddata!$S$17,IF(LEFT(A35,1)="B",Grunddata!$S$18,IF(LEFT(A35,1)="C",Grunddata!$S$19,IF(LEFT(A35,1)="D",Grunddata!$S$20,IF(LEFT(A35,1)="E",Grunddata!$S$21,0)))))</f>
        <v>5.46</v>
      </c>
      <c r="T35">
        <f t="shared" si="6"/>
        <v>0</v>
      </c>
    </row>
    <row r="36" spans="1:20" ht="15.75" thickBot="1" x14ac:dyDescent="0.3">
      <c r="A36" s="95" t="str">
        <f t="shared" si="3"/>
        <v>A-100%</v>
      </c>
      <c r="B36" s="91">
        <f>Kalender!A244</f>
        <v>46265</v>
      </c>
      <c r="C36" s="92" t="str">
        <f>Kalender!B244</f>
        <v>Mån</v>
      </c>
      <c r="D36" s="93" t="str">
        <f>Kalender!C244</f>
        <v/>
      </c>
      <c r="E36" s="20"/>
      <c r="F36" s="18"/>
      <c r="G36" s="18"/>
      <c r="H36" s="18"/>
      <c r="I36" s="18"/>
      <c r="J36" s="18"/>
      <c r="K36" s="99" t="str">
        <f t="shared" si="4"/>
        <v/>
      </c>
      <c r="L36" s="23"/>
      <c r="M36" s="25"/>
      <c r="N36" s="79">
        <f t="shared" si="5"/>
        <v>0</v>
      </c>
      <c r="O36" s="79">
        <f t="shared" si="0"/>
        <v>0</v>
      </c>
      <c r="P36" s="79">
        <f t="shared" si="1"/>
        <v>0</v>
      </c>
      <c r="Q36" s="30" t="str">
        <f t="shared" si="2"/>
        <v/>
      </c>
      <c r="R36" s="73" t="str">
        <f>IF(B36&lt;Grunddata!$B$18,"-",IF(B36&lt;=Grunddata!$C$18,Grunddata!$A$18&amp;"-"&amp;Grunddata!$D$18*100 &amp; "%",IF(B36&lt;=Grunddata!$C$19,Grunddata!$A$19&amp;"-"&amp;Grunddata!$D$19*100 &amp; "%",IF(B36&lt;=Grunddata!$C$20,Grunddata!$A$20&amp;"-"&amp;Grunddata!$D$20*100 &amp; "%",IF(B36&lt;=Grunddata!$C$21,Grunddata!$A$21&amp;"-"&amp;Grunddata!$D$21*100 &amp; "%",IF(B36&lt;=Grunddata!$C$22,Grunddata!$A$22&amp;"-"&amp;Grunddata!$D$22*100 &amp; "%","-"))))))</f>
        <v>A-100%</v>
      </c>
      <c r="S36" s="100">
        <f>IF(LEFT(A36,1)="A",Grunddata!$S$17,IF(LEFT(A36,1)="B",Grunddata!$S$18,IF(LEFT(A36,1)="C",Grunddata!$S$19,IF(LEFT(A36,1)="D",Grunddata!$S$20,IF(LEFT(A36,1)="E",Grunddata!$S$21,0)))))</f>
        <v>5.46</v>
      </c>
      <c r="T36">
        <f t="shared" si="6"/>
        <v>0</v>
      </c>
    </row>
    <row r="37" spans="1:20" ht="15.75" thickBot="1" x14ac:dyDescent="0.3">
      <c r="A37" s="181" t="s">
        <v>150</v>
      </c>
      <c r="B37" s="182"/>
      <c r="C37" s="182"/>
      <c r="D37" s="182"/>
      <c r="E37" s="101">
        <f>COUNT(E6:E36)</f>
        <v>0</v>
      </c>
      <c r="F37" s="102">
        <f t="shared" ref="F37" si="7">COUNT(F6:F36)</f>
        <v>0</v>
      </c>
      <c r="G37" s="102">
        <f>SUM(N6:N36)</f>
        <v>0</v>
      </c>
      <c r="H37" s="102">
        <f>SUM(O6:O36)</f>
        <v>0</v>
      </c>
      <c r="I37" s="102">
        <f>SUM(P6:P36)</f>
        <v>0</v>
      </c>
      <c r="J37" s="102">
        <f>COUNT(J6:J36)</f>
        <v>0</v>
      </c>
      <c r="K37" s="103">
        <f>(E37-F37-G37-H37-I37-IF(F38+G38+H38+I38=0,E37,J37))*-1</f>
        <v>0</v>
      </c>
      <c r="L37" s="104" t="s">
        <v>46</v>
      </c>
      <c r="M37" s="105">
        <f>SUM(M6:M36)</f>
        <v>0</v>
      </c>
      <c r="Q37" s="106"/>
      <c r="S37">
        <f>TRUNC(ROUND(SUM(S6:S36),0),0)</f>
        <v>169</v>
      </c>
      <c r="T37" s="71">
        <f>TRUNC(ROUND(SUM(T6:T36),0),0)</f>
        <v>0</v>
      </c>
    </row>
    <row r="38" spans="1:20" x14ac:dyDescent="0.25">
      <c r="A38" s="183" t="s">
        <v>47</v>
      </c>
      <c r="B38" s="184"/>
      <c r="C38" s="184"/>
      <c r="D38" s="184"/>
      <c r="E38" s="107">
        <f t="shared" ref="E38:K38" si="8">SUM(E6:E36)</f>
        <v>0</v>
      </c>
      <c r="F38" s="108">
        <f t="shared" si="8"/>
        <v>0</v>
      </c>
      <c r="G38" s="108">
        <f t="shared" si="8"/>
        <v>0</v>
      </c>
      <c r="H38" s="108">
        <f t="shared" si="8"/>
        <v>0</v>
      </c>
      <c r="I38" s="108">
        <f t="shared" si="8"/>
        <v>0</v>
      </c>
      <c r="J38" s="108">
        <f t="shared" si="8"/>
        <v>0</v>
      </c>
      <c r="K38" s="109">
        <f t="shared" si="8"/>
        <v>0</v>
      </c>
      <c r="L38" s="166" t="str">
        <f>"  Månadens prognos: "&amp; T37 &amp; " / diff: " &amp; IF(T37-E38&gt;0,"+" &amp; ROUND(T37-E38,0),ROUND(T37-E38,0)) &amp; " tim"</f>
        <v xml:space="preserve">  Månadens prognos: 0 / diff: 0 tim</v>
      </c>
      <c r="M38" s="167"/>
      <c r="N38"/>
    </row>
    <row r="39" spans="1:20" ht="15.75" thickBot="1" x14ac:dyDescent="0.3">
      <c r="A39" s="186" t="s">
        <v>149</v>
      </c>
      <c r="B39" s="187"/>
      <c r="C39" s="187"/>
      <c r="D39" s="188"/>
      <c r="E39" s="110">
        <f>Summeringar!C31</f>
        <v>0</v>
      </c>
      <c r="F39" s="111">
        <f>Summeringar!F31</f>
        <v>0</v>
      </c>
      <c r="G39" s="112"/>
      <c r="H39" s="112"/>
      <c r="I39" s="113"/>
      <c r="J39" s="114"/>
      <c r="K39" s="114"/>
      <c r="L39" s="78"/>
    </row>
    <row r="40" spans="1:20" x14ac:dyDescent="0.25">
      <c r="A40" s="176" t="str">
        <f>IF(S37=0,"","Antal timmar för mån-sön-tjänst: ")</f>
        <v xml:space="preserve">Antal timmar för mån-sön-tjänst: </v>
      </c>
      <c r="B40" s="176"/>
      <c r="C40" s="176"/>
      <c r="D40" s="176"/>
      <c r="E40" s="131">
        <f>IF(S37=0,"",Summeringar!H31)</f>
        <v>169</v>
      </c>
      <c r="F40" s="116"/>
      <c r="G40" s="116"/>
      <c r="H40" s="116"/>
      <c r="I40" s="116"/>
      <c r="J40" s="117"/>
      <c r="K40" s="117"/>
      <c r="L40" s="78" t="str">
        <f>IF(S37=0,"  &lt;- Summor för mån-fre-tjänst","")</f>
        <v/>
      </c>
    </row>
    <row r="41" spans="1:20" x14ac:dyDescent="0.25">
      <c r="A41" s="176" t="str">
        <f>IF(S37=0,"","Ack timmar för mån-sön-tjänst: ")</f>
        <v xml:space="preserve">Ack timmar för mån-sön-tjänst: </v>
      </c>
      <c r="B41" s="176"/>
      <c r="C41" s="176"/>
      <c r="D41" s="176"/>
      <c r="E41" s="118">
        <f>IF(S37=0,"",Summeringar!I31)</f>
        <v>1326</v>
      </c>
      <c r="G41" s="168" t="s">
        <v>165</v>
      </c>
      <c r="H41" s="169"/>
      <c r="I41" s="169"/>
      <c r="J41" s="169"/>
      <c r="K41" s="169"/>
      <c r="L41" s="169"/>
      <c r="M41" s="170"/>
    </row>
    <row r="42" spans="1:20" x14ac:dyDescent="0.25">
      <c r="A42" s="115"/>
      <c r="B42" s="115"/>
      <c r="C42" s="115"/>
      <c r="D42" s="115"/>
      <c r="E42" s="118"/>
      <c r="G42" s="171"/>
      <c r="H42" s="172"/>
      <c r="I42" s="172"/>
      <c r="J42" s="172"/>
      <c r="K42" s="172"/>
      <c r="L42" s="172"/>
      <c r="M42" s="173"/>
    </row>
    <row r="43" spans="1:20" x14ac:dyDescent="0.25">
      <c r="A43" s="115"/>
      <c r="B43" s="115"/>
      <c r="C43" s="115"/>
      <c r="D43" s="115"/>
      <c r="E43" s="118"/>
    </row>
    <row r="44" spans="1:20" x14ac:dyDescent="0.25">
      <c r="D44" s="185" t="s">
        <v>58</v>
      </c>
      <c r="E44" s="185"/>
      <c r="F44" s="185"/>
      <c r="G44" s="185"/>
      <c r="H44" s="185"/>
      <c r="I44" s="185"/>
      <c r="J44" s="185"/>
      <c r="K44" s="185"/>
      <c r="L44" s="185"/>
      <c r="M44" s="185"/>
    </row>
    <row r="45" spans="1:20" x14ac:dyDescent="0.25">
      <c r="D45" s="119" t="s">
        <v>34</v>
      </c>
      <c r="E45" s="175" t="s">
        <v>35</v>
      </c>
      <c r="F45" s="175"/>
      <c r="G45" s="175"/>
      <c r="H45" s="175"/>
      <c r="I45" s="175"/>
      <c r="J45" s="175"/>
      <c r="K45" s="175"/>
      <c r="L45" s="175"/>
      <c r="M45" s="175"/>
    </row>
    <row r="46" spans="1:20" x14ac:dyDescent="0.25">
      <c r="D46" s="119" t="s">
        <v>36</v>
      </c>
      <c r="E46" s="175" t="s">
        <v>37</v>
      </c>
      <c r="F46" s="175"/>
      <c r="G46" s="175"/>
      <c r="H46" s="175"/>
      <c r="I46" s="175"/>
      <c r="J46" s="175"/>
      <c r="K46" s="175"/>
      <c r="L46" s="175"/>
      <c r="M46" s="175"/>
    </row>
    <row r="47" spans="1:20" x14ac:dyDescent="0.25">
      <c r="D47" s="120" t="s">
        <v>56</v>
      </c>
      <c r="E47" s="180" t="s">
        <v>55</v>
      </c>
      <c r="F47" s="180"/>
      <c r="G47" s="180"/>
      <c r="H47" s="180"/>
      <c r="I47" s="180"/>
      <c r="J47" s="180"/>
      <c r="K47" s="180"/>
      <c r="L47" s="180"/>
      <c r="M47" s="180"/>
    </row>
    <row r="48" spans="1:20" x14ac:dyDescent="0.25">
      <c r="D48" s="120" t="s">
        <v>53</v>
      </c>
      <c r="E48" s="175" t="s">
        <v>54</v>
      </c>
      <c r="F48" s="175"/>
      <c r="G48" s="175"/>
      <c r="H48" s="175"/>
      <c r="I48" s="175"/>
      <c r="J48" s="175"/>
      <c r="K48" s="175"/>
      <c r="L48" s="175"/>
      <c r="M48" s="175"/>
    </row>
    <row r="49" spans="4:13" ht="26.45" customHeight="1" x14ac:dyDescent="0.25">
      <c r="D49" s="132" t="s">
        <v>166</v>
      </c>
      <c r="E49" s="174" t="s">
        <v>167</v>
      </c>
      <c r="F49" s="175"/>
      <c r="G49" s="175"/>
      <c r="H49" s="175"/>
      <c r="I49" s="175"/>
      <c r="J49" s="175"/>
      <c r="K49" s="175"/>
      <c r="L49" s="175"/>
      <c r="M49" s="175"/>
    </row>
  </sheetData>
  <sheetProtection sheet="1" objects="1" scenarios="1"/>
  <mergeCells count="17">
    <mergeCell ref="A1:M1"/>
    <mergeCell ref="D3:I3"/>
    <mergeCell ref="L3:M3"/>
    <mergeCell ref="A2:M2"/>
    <mergeCell ref="A37:D37"/>
    <mergeCell ref="A41:D41"/>
    <mergeCell ref="L38:M38"/>
    <mergeCell ref="G41:M42"/>
    <mergeCell ref="E49:M49"/>
    <mergeCell ref="E48:M48"/>
    <mergeCell ref="A38:D38"/>
    <mergeCell ref="D44:M44"/>
    <mergeCell ref="E45:M45"/>
    <mergeCell ref="E46:M46"/>
    <mergeCell ref="E47:M47"/>
    <mergeCell ref="A40:D40"/>
    <mergeCell ref="A39:D39"/>
  </mergeCells>
  <conditionalFormatting sqref="C6:C36">
    <cfRule type="cellIs" dxfId="9" priority="1" operator="equal">
      <formula>"Lör"</formula>
    </cfRule>
    <cfRule type="cellIs" dxfId="8" priority="2" operator="equal">
      <formula>"Sön"</formula>
    </cfRule>
  </conditionalFormatting>
  <pageMargins left="0.70866141732283472" right="0.37" top="0.39370078740157483" bottom="0.39370078740157483" header="0.31496062992125984" footer="0.31496062992125984"/>
  <pageSetup paperSize="9"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94E69-E36A-45CE-A284-A15C2A358139}">
  <dimension ref="A1:T49"/>
  <sheetViews>
    <sheetView workbookViewId="0">
      <pane xSplit="4" ySplit="5" topLeftCell="E6" activePane="bottomRight" state="frozen"/>
      <selection activeCell="E6" sqref="E6"/>
      <selection pane="topRight" activeCell="E6" sqref="E6"/>
      <selection pane="bottomLeft" activeCell="E6" sqref="E6"/>
      <selection pane="bottomRight" activeCell="E6" sqref="E6"/>
    </sheetView>
  </sheetViews>
  <sheetFormatPr defaultRowHeight="15" x14ac:dyDescent="0.25"/>
  <cols>
    <col min="1" max="1" width="5.7109375" style="30" bestFit="1" customWidth="1"/>
    <col min="2" max="2" width="4.7109375" style="30" bestFit="1" customWidth="1"/>
    <col min="3" max="3" width="4.7109375" style="82" bestFit="1" customWidth="1"/>
    <col min="4" max="4" width="11.5703125" style="82" bestFit="1" customWidth="1"/>
    <col min="5" max="6" width="5.7109375" style="30" customWidth="1"/>
    <col min="7" max="9" width="5.140625" style="30" customWidth="1"/>
    <col min="10" max="10" width="5.7109375" style="30" customWidth="1"/>
    <col min="11" max="11" width="5.28515625" style="30" customWidth="1"/>
    <col min="12" max="12" width="29.28515625" customWidth="1"/>
    <col min="13" max="13" width="6.7109375" customWidth="1"/>
    <col min="14" max="14" width="3.5703125" style="79" hidden="1" customWidth="1"/>
    <col min="15" max="16" width="3.5703125" hidden="1" customWidth="1"/>
    <col min="17" max="17" width="10.7109375" hidden="1" customWidth="1"/>
    <col min="18" max="18" width="8.140625" style="73" hidden="1" customWidth="1"/>
    <col min="19" max="19" width="8.7109375" hidden="1" customWidth="1"/>
    <col min="20" max="20" width="0" hidden="1" customWidth="1"/>
  </cols>
  <sheetData>
    <row r="1" spans="1:20" ht="15.75" x14ac:dyDescent="0.25">
      <c r="A1" s="177" t="str">
        <f>"Kumnets tidsschema - September " &amp; Grunddata!C5</f>
        <v>Kumnets tidsschema - September 2026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20" x14ac:dyDescent="0.25">
      <c r="A2" s="178" t="s">
        <v>101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20" ht="15.75" customHeight="1" x14ac:dyDescent="0.25">
      <c r="A3" s="73"/>
      <c r="C3" s="73" t="s">
        <v>50</v>
      </c>
      <c r="D3" s="179" t="str">
        <f>Grunddata!C7</f>
        <v>x</v>
      </c>
      <c r="E3" s="179"/>
      <c r="F3" s="179"/>
      <c r="G3" s="179"/>
      <c r="H3" s="179"/>
      <c r="I3" s="179"/>
      <c r="J3" s="80"/>
      <c r="K3" s="81" t="s">
        <v>51</v>
      </c>
      <c r="L3" s="179" t="str">
        <f>Grunddata!C6</f>
        <v>x</v>
      </c>
      <c r="M3" s="179"/>
    </row>
    <row r="4" spans="1:20" ht="9" customHeight="1" x14ac:dyDescent="0.25"/>
    <row r="5" spans="1:20" s="30" customFormat="1" ht="45.6" customHeight="1" x14ac:dyDescent="0.25">
      <c r="A5" s="83" t="s">
        <v>62</v>
      </c>
      <c r="B5" s="84" t="s">
        <v>0</v>
      </c>
      <c r="C5" s="85" t="s">
        <v>1</v>
      </c>
      <c r="D5" s="86" t="s">
        <v>2</v>
      </c>
      <c r="E5" s="87" t="s">
        <v>39</v>
      </c>
      <c r="F5" s="84" t="s">
        <v>40</v>
      </c>
      <c r="G5" s="84" t="s">
        <v>41</v>
      </c>
      <c r="H5" s="84" t="s">
        <v>42</v>
      </c>
      <c r="I5" s="84" t="s">
        <v>43</v>
      </c>
      <c r="J5" s="84" t="s">
        <v>52</v>
      </c>
      <c r="K5" s="84" t="s">
        <v>57</v>
      </c>
      <c r="L5" s="83" t="s">
        <v>44</v>
      </c>
      <c r="M5" s="83" t="s">
        <v>45</v>
      </c>
      <c r="N5" s="84" t="s">
        <v>41</v>
      </c>
      <c r="O5" s="84" t="s">
        <v>42</v>
      </c>
      <c r="P5" s="84" t="s">
        <v>43</v>
      </c>
      <c r="R5" s="88" t="s">
        <v>38</v>
      </c>
      <c r="S5" s="121" t="s">
        <v>125</v>
      </c>
      <c r="T5" s="130" t="s">
        <v>163</v>
      </c>
    </row>
    <row r="6" spans="1:20" x14ac:dyDescent="0.25">
      <c r="A6" s="90" t="str">
        <f>R6</f>
        <v>A-100%</v>
      </c>
      <c r="B6" s="91">
        <f>Kalender!A245</f>
        <v>46266</v>
      </c>
      <c r="C6" s="92" t="str">
        <f>Kalender!B245</f>
        <v>Tis</v>
      </c>
      <c r="D6" s="93" t="str">
        <f>Kalender!C245</f>
        <v/>
      </c>
      <c r="E6" s="19"/>
      <c r="F6" s="17"/>
      <c r="G6" s="17"/>
      <c r="H6" s="17"/>
      <c r="I6" s="17"/>
      <c r="J6" s="17"/>
      <c r="K6" s="94" t="str">
        <f>Q6</f>
        <v/>
      </c>
      <c r="L6" s="23"/>
      <c r="M6" s="24"/>
      <c r="N6" s="79">
        <f>IF(F6&gt;0,0,IF(G6&gt;0,1,0))</f>
        <v>0</v>
      </c>
      <c r="O6" s="79">
        <f t="shared" ref="O6:O36" si="0">IF(F6&gt;0,0,IF(H6&gt;0,1-N6,0))</f>
        <v>0</v>
      </c>
      <c r="P6" s="79">
        <f t="shared" ref="P6:P36" si="1">IF(F6&gt;0,0,IF(I6&gt;0,1-N6-O6,0))</f>
        <v>0</v>
      </c>
      <c r="Q6" s="30" t="str">
        <f t="shared" ref="Q6:Q36" si="2">IF(F6=".",IF(SUM(G6:J6)=0,E6*-1,"Fel1"),IF(SUM(F6:J6)=0,"",IF(J6&gt;0,IF(E6=J6,IF(SUM(F6:I6)=0,"","Fel2"),"Fel3"),IF(SUM(G6:I6)&gt;0,IF(SUM(F6:I6)&lt;=E6,IF(E6-SUM(F6:I6)=0,"",SUM(F6:I6)-E6),"Fel4"),IF(E6-F6=0,"",F6-E6)))))</f>
        <v/>
      </c>
      <c r="R6" s="73" t="str">
        <f>IF(B6&lt;Grunddata!$B$18,"-",IF(B6&lt;=Grunddata!$C$18,Grunddata!$A$18&amp;"-"&amp;Grunddata!$D$18*100 &amp; "%",IF(B6&lt;=Grunddata!$C$19,Grunddata!$A$19&amp;"-"&amp;Grunddata!$D$19*100 &amp; "%",IF(B6&lt;=Grunddata!$C$20,Grunddata!$A$20&amp;"-"&amp;Grunddata!$D$20*100 &amp; "%",IF(B6&lt;=Grunddata!$C$21,Grunddata!$A$21&amp;"-"&amp;Grunddata!$D$21*100 &amp; "%",IF(B6&lt;=Grunddata!$C$22,Grunddata!$A$22&amp;"-"&amp;Grunddata!$D$22*100 &amp; "%","-"))))))</f>
        <v>A-100%</v>
      </c>
      <c r="S6">
        <f>IF(LEFT(A6,1)="A",Grunddata!$S$17,IF(LEFT(A6,1)="B",Grunddata!$S$18,IF(LEFT(A6,1)="C",Grunddata!$S$19,IF(LEFT(A6,1)="D",Grunddata!$S$20,IF(LEFT(A6,1)="E",Grunddata!$S$21,0)))))</f>
        <v>5.46</v>
      </c>
      <c r="T6">
        <f>IF(F6=".",0,IF(F6+G6+H6+I6+J6=0,E6,F6+G6+H6+I6+J6))</f>
        <v>0</v>
      </c>
    </row>
    <row r="7" spans="1:20" x14ac:dyDescent="0.25">
      <c r="A7" s="90" t="str">
        <f t="shared" ref="A7:A35" si="3">R7</f>
        <v>A-100%</v>
      </c>
      <c r="B7" s="91">
        <f>Kalender!A246</f>
        <v>46267</v>
      </c>
      <c r="C7" s="92" t="str">
        <f>Kalender!B246</f>
        <v>Ons</v>
      </c>
      <c r="D7" s="93" t="str">
        <f>Kalender!C246</f>
        <v/>
      </c>
      <c r="E7" s="19"/>
      <c r="F7" s="17"/>
      <c r="G7" s="17"/>
      <c r="H7" s="17"/>
      <c r="I7" s="17"/>
      <c r="J7" s="17"/>
      <c r="K7" s="94" t="str">
        <f t="shared" ref="K7:K36" si="4">Q7</f>
        <v/>
      </c>
      <c r="L7" s="23"/>
      <c r="M7" s="24"/>
      <c r="N7" s="79">
        <f t="shared" ref="N7:N36" si="5">IF(F7&gt;0,0,IF(G7&gt;0,1,0))</f>
        <v>0</v>
      </c>
      <c r="O7" s="79">
        <f t="shared" si="0"/>
        <v>0</v>
      </c>
      <c r="P7" s="79">
        <f t="shared" si="1"/>
        <v>0</v>
      </c>
      <c r="Q7" s="30" t="str">
        <f t="shared" si="2"/>
        <v/>
      </c>
      <c r="R7" s="73" t="str">
        <f>IF(B7&lt;Grunddata!$B$18,"-",IF(B7&lt;=Grunddata!$C$18,Grunddata!$A$18&amp;"-"&amp;Grunddata!$D$18*100 &amp; "%",IF(B7&lt;=Grunddata!$C$19,Grunddata!$A$19&amp;"-"&amp;Grunddata!$D$19*100 &amp; "%",IF(B7&lt;=Grunddata!$C$20,Grunddata!$A$20&amp;"-"&amp;Grunddata!$D$20*100 &amp; "%",IF(B7&lt;=Grunddata!$C$21,Grunddata!$A$21&amp;"-"&amp;Grunddata!$D$21*100 &amp; "%",IF(B7&lt;=Grunddata!$C$22,Grunddata!$A$22&amp;"-"&amp;Grunddata!$D$22*100 &amp; "%","-"))))))</f>
        <v>A-100%</v>
      </c>
      <c r="S7">
        <f>IF(LEFT(A7,1)="A",Grunddata!$S$17,IF(LEFT(A7,1)="B",Grunddata!$S$18,IF(LEFT(A7,1)="C",Grunddata!$S$19,IF(LEFT(A7,1)="D",Grunddata!$S$20,IF(LEFT(A7,1)="E",Grunddata!$S$21,0)))))</f>
        <v>5.46</v>
      </c>
      <c r="T7">
        <f t="shared" ref="T7:T36" si="6">IF(F7=".",0,IF(F7+G7+H7+I7+J7=0,E7,F7+G7+H7+I7+J7))</f>
        <v>0</v>
      </c>
    </row>
    <row r="8" spans="1:20" x14ac:dyDescent="0.25">
      <c r="A8" s="90" t="str">
        <f t="shared" si="3"/>
        <v>A-100%</v>
      </c>
      <c r="B8" s="91">
        <f>Kalender!A247</f>
        <v>46268</v>
      </c>
      <c r="C8" s="92" t="str">
        <f>Kalender!B247</f>
        <v>Tor</v>
      </c>
      <c r="D8" s="93" t="str">
        <f>Kalender!C247</f>
        <v/>
      </c>
      <c r="E8" s="19"/>
      <c r="F8" s="17"/>
      <c r="G8" s="17"/>
      <c r="H8" s="17"/>
      <c r="I8" s="17"/>
      <c r="J8" s="17"/>
      <c r="K8" s="94" t="str">
        <f t="shared" si="4"/>
        <v/>
      </c>
      <c r="L8" s="23"/>
      <c r="M8" s="24"/>
      <c r="N8" s="79">
        <f t="shared" si="5"/>
        <v>0</v>
      </c>
      <c r="O8" s="79">
        <f t="shared" si="0"/>
        <v>0</v>
      </c>
      <c r="P8" s="79">
        <f t="shared" si="1"/>
        <v>0</v>
      </c>
      <c r="Q8" s="30" t="str">
        <f t="shared" si="2"/>
        <v/>
      </c>
      <c r="R8" s="73" t="str">
        <f>IF(B8&lt;Grunddata!$B$18,"-",IF(B8&lt;=Grunddata!$C$18,Grunddata!$A$18&amp;"-"&amp;Grunddata!$D$18*100 &amp; "%",IF(B8&lt;=Grunddata!$C$19,Grunddata!$A$19&amp;"-"&amp;Grunddata!$D$19*100 &amp; "%",IF(B8&lt;=Grunddata!$C$20,Grunddata!$A$20&amp;"-"&amp;Grunddata!$D$20*100 &amp; "%",IF(B8&lt;=Grunddata!$C$21,Grunddata!$A$21&amp;"-"&amp;Grunddata!$D$21*100 &amp; "%",IF(B8&lt;=Grunddata!$C$22,Grunddata!$A$22&amp;"-"&amp;Grunddata!$D$22*100 &amp; "%","-"))))))</f>
        <v>A-100%</v>
      </c>
      <c r="S8">
        <f>IF(LEFT(A8,1)="A",Grunddata!$S$17,IF(LEFT(A8,1)="B",Grunddata!$S$18,IF(LEFT(A8,1)="C",Grunddata!$S$19,IF(LEFT(A8,1)="D",Grunddata!$S$20,IF(LEFT(A8,1)="E",Grunddata!$S$21,0)))))</f>
        <v>5.46</v>
      </c>
      <c r="T8">
        <f t="shared" si="6"/>
        <v>0</v>
      </c>
    </row>
    <row r="9" spans="1:20" x14ac:dyDescent="0.25">
      <c r="A9" s="90" t="str">
        <f t="shared" si="3"/>
        <v>A-100%</v>
      </c>
      <c r="B9" s="91">
        <f>Kalender!A248</f>
        <v>46269</v>
      </c>
      <c r="C9" s="92" t="str">
        <f>Kalender!B248</f>
        <v>Fre</v>
      </c>
      <c r="D9" s="93" t="str">
        <f>Kalender!C248</f>
        <v/>
      </c>
      <c r="E9" s="19"/>
      <c r="F9" s="17"/>
      <c r="G9" s="17"/>
      <c r="H9" s="17"/>
      <c r="I9" s="17"/>
      <c r="J9" s="17"/>
      <c r="K9" s="94" t="str">
        <f t="shared" si="4"/>
        <v/>
      </c>
      <c r="L9" s="23"/>
      <c r="M9" s="24"/>
      <c r="N9" s="79">
        <f t="shared" si="5"/>
        <v>0</v>
      </c>
      <c r="O9" s="79">
        <f t="shared" si="0"/>
        <v>0</v>
      </c>
      <c r="P9" s="79">
        <f t="shared" si="1"/>
        <v>0</v>
      </c>
      <c r="Q9" s="30" t="str">
        <f t="shared" si="2"/>
        <v/>
      </c>
      <c r="R9" s="73" t="str">
        <f>IF(B9&lt;Grunddata!$B$18,"-",IF(B9&lt;=Grunddata!$C$18,Grunddata!$A$18&amp;"-"&amp;Grunddata!$D$18*100 &amp; "%",IF(B9&lt;=Grunddata!$C$19,Grunddata!$A$19&amp;"-"&amp;Grunddata!$D$19*100 &amp; "%",IF(B9&lt;=Grunddata!$C$20,Grunddata!$A$20&amp;"-"&amp;Grunddata!$D$20*100 &amp; "%",IF(B9&lt;=Grunddata!$C$21,Grunddata!$A$21&amp;"-"&amp;Grunddata!$D$21*100 &amp; "%",IF(B9&lt;=Grunddata!$C$22,Grunddata!$A$22&amp;"-"&amp;Grunddata!$D$22*100 &amp; "%","-"))))))</f>
        <v>A-100%</v>
      </c>
      <c r="S9">
        <f>IF(LEFT(A9,1)="A",Grunddata!$S$17,IF(LEFT(A9,1)="B",Grunddata!$S$18,IF(LEFT(A9,1)="C",Grunddata!$S$19,IF(LEFT(A9,1)="D",Grunddata!$S$20,IF(LEFT(A9,1)="E",Grunddata!$S$21,0)))))</f>
        <v>5.46</v>
      </c>
      <c r="T9">
        <f t="shared" si="6"/>
        <v>0</v>
      </c>
    </row>
    <row r="10" spans="1:20" x14ac:dyDescent="0.25">
      <c r="A10" s="90" t="str">
        <f t="shared" si="3"/>
        <v>A-100%</v>
      </c>
      <c r="B10" s="91">
        <f>Kalender!A249</f>
        <v>46270</v>
      </c>
      <c r="C10" s="92" t="str">
        <f>Kalender!B249</f>
        <v>Lör</v>
      </c>
      <c r="D10" s="93" t="str">
        <f>Kalender!C249</f>
        <v/>
      </c>
      <c r="E10" s="19"/>
      <c r="F10" s="17"/>
      <c r="G10" s="17"/>
      <c r="H10" s="17"/>
      <c r="I10" s="17"/>
      <c r="J10" s="17"/>
      <c r="K10" s="94" t="str">
        <f t="shared" si="4"/>
        <v/>
      </c>
      <c r="L10" s="23"/>
      <c r="M10" s="24"/>
      <c r="N10" s="79">
        <f t="shared" si="5"/>
        <v>0</v>
      </c>
      <c r="O10" s="79">
        <f t="shared" si="0"/>
        <v>0</v>
      </c>
      <c r="P10" s="79">
        <f t="shared" si="1"/>
        <v>0</v>
      </c>
      <c r="Q10" s="30" t="str">
        <f t="shared" si="2"/>
        <v/>
      </c>
      <c r="R10" s="73" t="str">
        <f>IF(B10&lt;Grunddata!$B$18,"-",IF(B10&lt;=Grunddata!$C$18,Grunddata!$A$18&amp;"-"&amp;Grunddata!$D$18*100 &amp; "%",IF(B10&lt;=Grunddata!$C$19,Grunddata!$A$19&amp;"-"&amp;Grunddata!$D$19*100 &amp; "%",IF(B10&lt;=Grunddata!$C$20,Grunddata!$A$20&amp;"-"&amp;Grunddata!$D$20*100 &amp; "%",IF(B10&lt;=Grunddata!$C$21,Grunddata!$A$21&amp;"-"&amp;Grunddata!$D$21*100 &amp; "%",IF(B10&lt;=Grunddata!$C$22,Grunddata!$A$22&amp;"-"&amp;Grunddata!$D$22*100 &amp; "%","-"))))))</f>
        <v>A-100%</v>
      </c>
      <c r="S10">
        <f>IF(LEFT(A10,1)="A",Grunddata!$S$17,IF(LEFT(A10,1)="B",Grunddata!$S$18,IF(LEFT(A10,1)="C",Grunddata!$S$19,IF(LEFT(A10,1)="D",Grunddata!$S$20,IF(LEFT(A10,1)="E",Grunddata!$S$21,0)))))</f>
        <v>5.46</v>
      </c>
      <c r="T10">
        <f t="shared" si="6"/>
        <v>0</v>
      </c>
    </row>
    <row r="11" spans="1:20" x14ac:dyDescent="0.25">
      <c r="A11" s="90" t="str">
        <f t="shared" si="3"/>
        <v>A-100%</v>
      </c>
      <c r="B11" s="91">
        <f>Kalender!A250</f>
        <v>46271</v>
      </c>
      <c r="C11" s="92" t="str">
        <f>Kalender!B250</f>
        <v>Sön</v>
      </c>
      <c r="D11" s="93" t="str">
        <f>Kalender!C250</f>
        <v/>
      </c>
      <c r="E11" s="19"/>
      <c r="F11" s="17"/>
      <c r="G11" s="17"/>
      <c r="H11" s="17"/>
      <c r="I11" s="17"/>
      <c r="J11" s="17"/>
      <c r="K11" s="94" t="str">
        <f t="shared" si="4"/>
        <v/>
      </c>
      <c r="L11" s="23"/>
      <c r="M11" s="24"/>
      <c r="N11" s="79">
        <f t="shared" si="5"/>
        <v>0</v>
      </c>
      <c r="O11" s="79">
        <f t="shared" si="0"/>
        <v>0</v>
      </c>
      <c r="P11" s="79">
        <f t="shared" si="1"/>
        <v>0</v>
      </c>
      <c r="Q11" s="30" t="str">
        <f t="shared" si="2"/>
        <v/>
      </c>
      <c r="R11" s="73" t="str">
        <f>IF(B11&lt;Grunddata!$B$18,"-",IF(B11&lt;=Grunddata!$C$18,Grunddata!$A$18&amp;"-"&amp;Grunddata!$D$18*100 &amp; "%",IF(B11&lt;=Grunddata!$C$19,Grunddata!$A$19&amp;"-"&amp;Grunddata!$D$19*100 &amp; "%",IF(B11&lt;=Grunddata!$C$20,Grunddata!$A$20&amp;"-"&amp;Grunddata!$D$20*100 &amp; "%",IF(B11&lt;=Grunddata!$C$21,Grunddata!$A$21&amp;"-"&amp;Grunddata!$D$21*100 &amp; "%",IF(B11&lt;=Grunddata!$C$22,Grunddata!$A$22&amp;"-"&amp;Grunddata!$D$22*100 &amp; "%","-"))))))</f>
        <v>A-100%</v>
      </c>
      <c r="S11">
        <f>IF(LEFT(A11,1)="A",Grunddata!$S$17,IF(LEFT(A11,1)="B",Grunddata!$S$18,IF(LEFT(A11,1)="C",Grunddata!$S$19,IF(LEFT(A11,1)="D",Grunddata!$S$20,IF(LEFT(A11,1)="E",Grunddata!$S$21,0)))))</f>
        <v>5.46</v>
      </c>
      <c r="T11">
        <f t="shared" si="6"/>
        <v>0</v>
      </c>
    </row>
    <row r="12" spans="1:20" x14ac:dyDescent="0.25">
      <c r="A12" s="90" t="str">
        <f t="shared" si="3"/>
        <v>A-100%</v>
      </c>
      <c r="B12" s="91">
        <f>Kalender!A251</f>
        <v>46272</v>
      </c>
      <c r="C12" s="92" t="str">
        <f>Kalender!B251</f>
        <v>Mån</v>
      </c>
      <c r="D12" s="93" t="str">
        <f>Kalender!C251</f>
        <v/>
      </c>
      <c r="E12" s="19"/>
      <c r="F12" s="17"/>
      <c r="G12" s="17"/>
      <c r="H12" s="17"/>
      <c r="I12" s="17"/>
      <c r="J12" s="17"/>
      <c r="K12" s="94" t="str">
        <f t="shared" si="4"/>
        <v/>
      </c>
      <c r="L12" s="23"/>
      <c r="M12" s="24"/>
      <c r="N12" s="79">
        <f t="shared" si="5"/>
        <v>0</v>
      </c>
      <c r="O12" s="79">
        <f t="shared" si="0"/>
        <v>0</v>
      </c>
      <c r="P12" s="79">
        <f t="shared" si="1"/>
        <v>0</v>
      </c>
      <c r="Q12" s="30" t="str">
        <f t="shared" si="2"/>
        <v/>
      </c>
      <c r="R12" s="73" t="str">
        <f>IF(B12&lt;Grunddata!$B$18,"-",IF(B12&lt;=Grunddata!$C$18,Grunddata!$A$18&amp;"-"&amp;Grunddata!$D$18*100 &amp; "%",IF(B12&lt;=Grunddata!$C$19,Grunddata!$A$19&amp;"-"&amp;Grunddata!$D$19*100 &amp; "%",IF(B12&lt;=Grunddata!$C$20,Grunddata!$A$20&amp;"-"&amp;Grunddata!$D$20*100 &amp; "%",IF(B12&lt;=Grunddata!$C$21,Grunddata!$A$21&amp;"-"&amp;Grunddata!$D$21*100 &amp; "%",IF(B12&lt;=Grunddata!$C$22,Grunddata!$A$22&amp;"-"&amp;Grunddata!$D$22*100 &amp; "%","-"))))))</f>
        <v>A-100%</v>
      </c>
      <c r="S12">
        <f>IF(LEFT(A12,1)="A",Grunddata!$S$17,IF(LEFT(A12,1)="B",Grunddata!$S$18,IF(LEFT(A12,1)="C",Grunddata!$S$19,IF(LEFT(A12,1)="D",Grunddata!$S$20,IF(LEFT(A12,1)="E",Grunddata!$S$21,0)))))</f>
        <v>5.46</v>
      </c>
      <c r="T12">
        <f t="shared" si="6"/>
        <v>0</v>
      </c>
    </row>
    <row r="13" spans="1:20" x14ac:dyDescent="0.25">
      <c r="A13" s="90" t="str">
        <f t="shared" si="3"/>
        <v>A-100%</v>
      </c>
      <c r="B13" s="91">
        <f>Kalender!A252</f>
        <v>46273</v>
      </c>
      <c r="C13" s="92" t="str">
        <f>Kalender!B252</f>
        <v>Tis</v>
      </c>
      <c r="D13" s="93" t="str">
        <f>Kalender!C252</f>
        <v/>
      </c>
      <c r="E13" s="19"/>
      <c r="F13" s="17"/>
      <c r="G13" s="17"/>
      <c r="H13" s="17"/>
      <c r="I13" s="17"/>
      <c r="J13" s="17"/>
      <c r="K13" s="94" t="str">
        <f t="shared" si="4"/>
        <v/>
      </c>
      <c r="L13" s="23"/>
      <c r="M13" s="24"/>
      <c r="N13" s="79">
        <f t="shared" si="5"/>
        <v>0</v>
      </c>
      <c r="O13" s="79">
        <f t="shared" si="0"/>
        <v>0</v>
      </c>
      <c r="P13" s="79">
        <f t="shared" si="1"/>
        <v>0</v>
      </c>
      <c r="Q13" s="30" t="str">
        <f t="shared" si="2"/>
        <v/>
      </c>
      <c r="R13" s="73" t="str">
        <f>IF(B13&lt;Grunddata!$B$18,"-",IF(B13&lt;=Grunddata!$C$18,Grunddata!$A$18&amp;"-"&amp;Grunddata!$D$18*100 &amp; "%",IF(B13&lt;=Grunddata!$C$19,Grunddata!$A$19&amp;"-"&amp;Grunddata!$D$19*100 &amp; "%",IF(B13&lt;=Grunddata!$C$20,Grunddata!$A$20&amp;"-"&amp;Grunddata!$D$20*100 &amp; "%",IF(B13&lt;=Grunddata!$C$21,Grunddata!$A$21&amp;"-"&amp;Grunddata!$D$21*100 &amp; "%",IF(B13&lt;=Grunddata!$C$22,Grunddata!$A$22&amp;"-"&amp;Grunddata!$D$22*100 &amp; "%","-"))))))</f>
        <v>A-100%</v>
      </c>
      <c r="S13">
        <f>IF(LEFT(A13,1)="A",Grunddata!$S$17,IF(LEFT(A13,1)="B",Grunddata!$S$18,IF(LEFT(A13,1)="C",Grunddata!$S$19,IF(LEFT(A13,1)="D",Grunddata!$S$20,IF(LEFT(A13,1)="E",Grunddata!$S$21,0)))))</f>
        <v>5.46</v>
      </c>
      <c r="T13">
        <f t="shared" si="6"/>
        <v>0</v>
      </c>
    </row>
    <row r="14" spans="1:20" x14ac:dyDescent="0.25">
      <c r="A14" s="90" t="str">
        <f t="shared" si="3"/>
        <v>A-100%</v>
      </c>
      <c r="B14" s="91">
        <f>Kalender!A253</f>
        <v>46274</v>
      </c>
      <c r="C14" s="92" t="str">
        <f>Kalender!B253</f>
        <v>Ons</v>
      </c>
      <c r="D14" s="93" t="str">
        <f>Kalender!C253</f>
        <v/>
      </c>
      <c r="E14" s="19"/>
      <c r="F14" s="17"/>
      <c r="G14" s="17"/>
      <c r="H14" s="17"/>
      <c r="I14" s="17"/>
      <c r="J14" s="17"/>
      <c r="K14" s="94" t="str">
        <f t="shared" si="4"/>
        <v/>
      </c>
      <c r="L14" s="23"/>
      <c r="M14" s="24"/>
      <c r="N14" s="79">
        <f t="shared" si="5"/>
        <v>0</v>
      </c>
      <c r="O14" s="79">
        <f t="shared" si="0"/>
        <v>0</v>
      </c>
      <c r="P14" s="79">
        <f t="shared" si="1"/>
        <v>0</v>
      </c>
      <c r="Q14" s="30" t="str">
        <f t="shared" si="2"/>
        <v/>
      </c>
      <c r="R14" s="73" t="str">
        <f>IF(B14&lt;Grunddata!$B$18,"-",IF(B14&lt;=Grunddata!$C$18,Grunddata!$A$18&amp;"-"&amp;Grunddata!$D$18*100 &amp; "%",IF(B14&lt;=Grunddata!$C$19,Grunddata!$A$19&amp;"-"&amp;Grunddata!$D$19*100 &amp; "%",IF(B14&lt;=Grunddata!$C$20,Grunddata!$A$20&amp;"-"&amp;Grunddata!$D$20*100 &amp; "%",IF(B14&lt;=Grunddata!$C$21,Grunddata!$A$21&amp;"-"&amp;Grunddata!$D$21*100 &amp; "%",IF(B14&lt;=Grunddata!$C$22,Grunddata!$A$22&amp;"-"&amp;Grunddata!$D$22*100 &amp; "%","-"))))))</f>
        <v>A-100%</v>
      </c>
      <c r="S14">
        <f>IF(LEFT(A14,1)="A",Grunddata!$S$17,IF(LEFT(A14,1)="B",Grunddata!$S$18,IF(LEFT(A14,1)="C",Grunddata!$S$19,IF(LEFT(A14,1)="D",Grunddata!$S$20,IF(LEFT(A14,1)="E",Grunddata!$S$21,0)))))</f>
        <v>5.46</v>
      </c>
      <c r="T14">
        <f t="shared" si="6"/>
        <v>0</v>
      </c>
    </row>
    <row r="15" spans="1:20" x14ac:dyDescent="0.25">
      <c r="A15" s="90" t="str">
        <f t="shared" si="3"/>
        <v>A-100%</v>
      </c>
      <c r="B15" s="91">
        <f>Kalender!A254</f>
        <v>46275</v>
      </c>
      <c r="C15" s="92" t="str">
        <f>Kalender!B254</f>
        <v>Tor</v>
      </c>
      <c r="D15" s="93" t="str">
        <f>Kalender!C254</f>
        <v/>
      </c>
      <c r="E15" s="19"/>
      <c r="F15" s="17"/>
      <c r="G15" s="17"/>
      <c r="H15" s="17"/>
      <c r="I15" s="17"/>
      <c r="J15" s="17"/>
      <c r="K15" s="94" t="str">
        <f t="shared" si="4"/>
        <v/>
      </c>
      <c r="L15" s="23"/>
      <c r="M15" s="24"/>
      <c r="N15" s="79">
        <f t="shared" si="5"/>
        <v>0</v>
      </c>
      <c r="O15" s="79">
        <f t="shared" si="0"/>
        <v>0</v>
      </c>
      <c r="P15" s="79">
        <f t="shared" si="1"/>
        <v>0</v>
      </c>
      <c r="Q15" s="30" t="str">
        <f t="shared" si="2"/>
        <v/>
      </c>
      <c r="R15" s="73" t="str">
        <f>IF(B15&lt;Grunddata!$B$18,"-",IF(B15&lt;=Grunddata!$C$18,Grunddata!$A$18&amp;"-"&amp;Grunddata!$D$18*100 &amp; "%",IF(B15&lt;=Grunddata!$C$19,Grunddata!$A$19&amp;"-"&amp;Grunddata!$D$19*100 &amp; "%",IF(B15&lt;=Grunddata!$C$20,Grunddata!$A$20&amp;"-"&amp;Grunddata!$D$20*100 &amp; "%",IF(B15&lt;=Grunddata!$C$21,Grunddata!$A$21&amp;"-"&amp;Grunddata!$D$21*100 &amp; "%",IF(B15&lt;=Grunddata!$C$22,Grunddata!$A$22&amp;"-"&amp;Grunddata!$D$22*100 &amp; "%","-"))))))</f>
        <v>A-100%</v>
      </c>
      <c r="S15">
        <f>IF(LEFT(A15,1)="A",Grunddata!$S$17,IF(LEFT(A15,1)="B",Grunddata!$S$18,IF(LEFT(A15,1)="C",Grunddata!$S$19,IF(LEFT(A15,1)="D",Grunddata!$S$20,IF(LEFT(A15,1)="E",Grunddata!$S$21,0)))))</f>
        <v>5.46</v>
      </c>
      <c r="T15">
        <f t="shared" si="6"/>
        <v>0</v>
      </c>
    </row>
    <row r="16" spans="1:20" x14ac:dyDescent="0.25">
      <c r="A16" s="90" t="str">
        <f t="shared" si="3"/>
        <v>A-100%</v>
      </c>
      <c r="B16" s="91">
        <f>Kalender!A255</f>
        <v>46276</v>
      </c>
      <c r="C16" s="92" t="str">
        <f>Kalender!B255</f>
        <v>Fre</v>
      </c>
      <c r="D16" s="93" t="str">
        <f>Kalender!C255</f>
        <v/>
      </c>
      <c r="E16" s="19"/>
      <c r="F16" s="17"/>
      <c r="G16" s="17"/>
      <c r="H16" s="17"/>
      <c r="I16" s="17"/>
      <c r="J16" s="17"/>
      <c r="K16" s="94" t="str">
        <f t="shared" si="4"/>
        <v/>
      </c>
      <c r="L16" s="23"/>
      <c r="M16" s="24"/>
      <c r="N16" s="79">
        <f t="shared" si="5"/>
        <v>0</v>
      </c>
      <c r="O16" s="79">
        <f t="shared" si="0"/>
        <v>0</v>
      </c>
      <c r="P16" s="79">
        <f t="shared" si="1"/>
        <v>0</v>
      </c>
      <c r="Q16" s="30" t="str">
        <f t="shared" si="2"/>
        <v/>
      </c>
      <c r="R16" s="73" t="str">
        <f>IF(B16&lt;Grunddata!$B$18,"-",IF(B16&lt;=Grunddata!$C$18,Grunddata!$A$18&amp;"-"&amp;Grunddata!$D$18*100 &amp; "%",IF(B16&lt;=Grunddata!$C$19,Grunddata!$A$19&amp;"-"&amp;Grunddata!$D$19*100 &amp; "%",IF(B16&lt;=Grunddata!$C$20,Grunddata!$A$20&amp;"-"&amp;Grunddata!$D$20*100 &amp; "%",IF(B16&lt;=Grunddata!$C$21,Grunddata!$A$21&amp;"-"&amp;Grunddata!$D$21*100 &amp; "%",IF(B16&lt;=Grunddata!$C$22,Grunddata!$A$22&amp;"-"&amp;Grunddata!$D$22*100 &amp; "%","-"))))))</f>
        <v>A-100%</v>
      </c>
      <c r="S16">
        <f>IF(LEFT(A16,1)="A",Grunddata!$S$17,IF(LEFT(A16,1)="B",Grunddata!$S$18,IF(LEFT(A16,1)="C",Grunddata!$S$19,IF(LEFT(A16,1)="D",Grunddata!$S$20,IF(LEFT(A16,1)="E",Grunddata!$S$21,0)))))</f>
        <v>5.46</v>
      </c>
      <c r="T16">
        <f t="shared" si="6"/>
        <v>0</v>
      </c>
    </row>
    <row r="17" spans="1:20" x14ac:dyDescent="0.25">
      <c r="A17" s="90" t="str">
        <f t="shared" si="3"/>
        <v>A-100%</v>
      </c>
      <c r="B17" s="91">
        <f>Kalender!A256</f>
        <v>46277</v>
      </c>
      <c r="C17" s="92" t="str">
        <f>Kalender!B256</f>
        <v>Lör</v>
      </c>
      <c r="D17" s="93" t="str">
        <f>Kalender!C256</f>
        <v/>
      </c>
      <c r="E17" s="19"/>
      <c r="F17" s="17"/>
      <c r="G17" s="17"/>
      <c r="H17" s="17"/>
      <c r="I17" s="17"/>
      <c r="J17" s="17"/>
      <c r="K17" s="94" t="str">
        <f t="shared" si="4"/>
        <v/>
      </c>
      <c r="L17" s="23"/>
      <c r="M17" s="24"/>
      <c r="N17" s="79">
        <f t="shared" si="5"/>
        <v>0</v>
      </c>
      <c r="O17" s="79">
        <f t="shared" si="0"/>
        <v>0</v>
      </c>
      <c r="P17" s="79">
        <f t="shared" si="1"/>
        <v>0</v>
      </c>
      <c r="Q17" s="30" t="str">
        <f t="shared" si="2"/>
        <v/>
      </c>
      <c r="R17" s="73" t="str">
        <f>IF(B17&lt;Grunddata!$B$18,"-",IF(B17&lt;=Grunddata!$C$18,Grunddata!$A$18&amp;"-"&amp;Grunddata!$D$18*100 &amp; "%",IF(B17&lt;=Grunddata!$C$19,Grunddata!$A$19&amp;"-"&amp;Grunddata!$D$19*100 &amp; "%",IF(B17&lt;=Grunddata!$C$20,Grunddata!$A$20&amp;"-"&amp;Grunddata!$D$20*100 &amp; "%",IF(B17&lt;=Grunddata!$C$21,Grunddata!$A$21&amp;"-"&amp;Grunddata!$D$21*100 &amp; "%",IF(B17&lt;=Grunddata!$C$22,Grunddata!$A$22&amp;"-"&amp;Grunddata!$D$22*100 &amp; "%","-"))))))</f>
        <v>A-100%</v>
      </c>
      <c r="S17">
        <f>IF(LEFT(A17,1)="A",Grunddata!$S$17,IF(LEFT(A17,1)="B",Grunddata!$S$18,IF(LEFT(A17,1)="C",Grunddata!$S$19,IF(LEFT(A17,1)="D",Grunddata!$S$20,IF(LEFT(A17,1)="E",Grunddata!$S$21,0)))))</f>
        <v>5.46</v>
      </c>
      <c r="T17">
        <f t="shared" si="6"/>
        <v>0</v>
      </c>
    </row>
    <row r="18" spans="1:20" x14ac:dyDescent="0.25">
      <c r="A18" s="90" t="str">
        <f t="shared" si="3"/>
        <v>A-100%</v>
      </c>
      <c r="B18" s="91">
        <f>Kalender!A257</f>
        <v>46278</v>
      </c>
      <c r="C18" s="92" t="str">
        <f>Kalender!B257</f>
        <v>Sön</v>
      </c>
      <c r="D18" s="93" t="str">
        <f>Kalender!C257</f>
        <v/>
      </c>
      <c r="E18" s="19"/>
      <c r="F18" s="17"/>
      <c r="G18" s="17"/>
      <c r="H18" s="17"/>
      <c r="I18" s="17"/>
      <c r="J18" s="17"/>
      <c r="K18" s="94" t="str">
        <f t="shared" si="4"/>
        <v/>
      </c>
      <c r="L18" s="23"/>
      <c r="M18" s="24"/>
      <c r="N18" s="79">
        <f t="shared" si="5"/>
        <v>0</v>
      </c>
      <c r="O18" s="79">
        <f t="shared" si="0"/>
        <v>0</v>
      </c>
      <c r="P18" s="79">
        <f t="shared" si="1"/>
        <v>0</v>
      </c>
      <c r="Q18" s="30" t="str">
        <f t="shared" si="2"/>
        <v/>
      </c>
      <c r="R18" s="73" t="str">
        <f>IF(B18&lt;Grunddata!$B$18,"-",IF(B18&lt;=Grunddata!$C$18,Grunddata!$A$18&amp;"-"&amp;Grunddata!$D$18*100 &amp; "%",IF(B18&lt;=Grunddata!$C$19,Grunddata!$A$19&amp;"-"&amp;Grunddata!$D$19*100 &amp; "%",IF(B18&lt;=Grunddata!$C$20,Grunddata!$A$20&amp;"-"&amp;Grunddata!$D$20*100 &amp; "%",IF(B18&lt;=Grunddata!$C$21,Grunddata!$A$21&amp;"-"&amp;Grunddata!$D$21*100 &amp; "%",IF(B18&lt;=Grunddata!$C$22,Grunddata!$A$22&amp;"-"&amp;Grunddata!$D$22*100 &amp; "%","-"))))))</f>
        <v>A-100%</v>
      </c>
      <c r="S18">
        <f>IF(LEFT(A18,1)="A",Grunddata!$S$17,IF(LEFT(A18,1)="B",Grunddata!$S$18,IF(LEFT(A18,1)="C",Grunddata!$S$19,IF(LEFT(A18,1)="D",Grunddata!$S$20,IF(LEFT(A18,1)="E",Grunddata!$S$21,0)))))</f>
        <v>5.46</v>
      </c>
      <c r="T18">
        <f t="shared" si="6"/>
        <v>0</v>
      </c>
    </row>
    <row r="19" spans="1:20" x14ac:dyDescent="0.25">
      <c r="A19" s="90" t="str">
        <f t="shared" si="3"/>
        <v>A-100%</v>
      </c>
      <c r="B19" s="91">
        <f>Kalender!A258</f>
        <v>46279</v>
      </c>
      <c r="C19" s="92" t="str">
        <f>Kalender!B258</f>
        <v>Mån</v>
      </c>
      <c r="D19" s="93" t="str">
        <f>Kalender!C258</f>
        <v/>
      </c>
      <c r="E19" s="19"/>
      <c r="F19" s="17"/>
      <c r="G19" s="17"/>
      <c r="H19" s="17"/>
      <c r="I19" s="17"/>
      <c r="J19" s="17"/>
      <c r="K19" s="94" t="str">
        <f t="shared" si="4"/>
        <v/>
      </c>
      <c r="L19" s="23"/>
      <c r="M19" s="24"/>
      <c r="N19" s="79">
        <f t="shared" si="5"/>
        <v>0</v>
      </c>
      <c r="O19" s="79">
        <f t="shared" si="0"/>
        <v>0</v>
      </c>
      <c r="P19" s="79">
        <f t="shared" si="1"/>
        <v>0</v>
      </c>
      <c r="Q19" s="30" t="str">
        <f t="shared" si="2"/>
        <v/>
      </c>
      <c r="R19" s="73" t="str">
        <f>IF(B19&lt;Grunddata!$B$18,"-",IF(B19&lt;=Grunddata!$C$18,Grunddata!$A$18&amp;"-"&amp;Grunddata!$D$18*100 &amp; "%",IF(B19&lt;=Grunddata!$C$19,Grunddata!$A$19&amp;"-"&amp;Grunddata!$D$19*100 &amp; "%",IF(B19&lt;=Grunddata!$C$20,Grunddata!$A$20&amp;"-"&amp;Grunddata!$D$20*100 &amp; "%",IF(B19&lt;=Grunddata!$C$21,Grunddata!$A$21&amp;"-"&amp;Grunddata!$D$21*100 &amp; "%",IF(B19&lt;=Grunddata!$C$22,Grunddata!$A$22&amp;"-"&amp;Grunddata!$D$22*100 &amp; "%","-"))))))</f>
        <v>A-100%</v>
      </c>
      <c r="S19">
        <f>IF(LEFT(A19,1)="A",Grunddata!$S$17,IF(LEFT(A19,1)="B",Grunddata!$S$18,IF(LEFT(A19,1)="C",Grunddata!$S$19,IF(LEFT(A19,1)="D",Grunddata!$S$20,IF(LEFT(A19,1)="E",Grunddata!$S$21,0)))))</f>
        <v>5.46</v>
      </c>
      <c r="T19">
        <f t="shared" si="6"/>
        <v>0</v>
      </c>
    </row>
    <row r="20" spans="1:20" x14ac:dyDescent="0.25">
      <c r="A20" s="90" t="str">
        <f t="shared" si="3"/>
        <v>A-100%</v>
      </c>
      <c r="B20" s="91">
        <f>Kalender!A259</f>
        <v>46280</v>
      </c>
      <c r="C20" s="92" t="str">
        <f>Kalender!B259</f>
        <v>Tis</v>
      </c>
      <c r="D20" s="93" t="str">
        <f>Kalender!C259</f>
        <v/>
      </c>
      <c r="E20" s="19"/>
      <c r="F20" s="17"/>
      <c r="G20" s="17"/>
      <c r="H20" s="17"/>
      <c r="I20" s="17"/>
      <c r="J20" s="17"/>
      <c r="K20" s="94" t="str">
        <f t="shared" si="4"/>
        <v/>
      </c>
      <c r="L20" s="23"/>
      <c r="M20" s="24"/>
      <c r="N20" s="79">
        <f t="shared" si="5"/>
        <v>0</v>
      </c>
      <c r="O20" s="79">
        <f t="shared" si="0"/>
        <v>0</v>
      </c>
      <c r="P20" s="79">
        <f t="shared" si="1"/>
        <v>0</v>
      </c>
      <c r="Q20" s="30" t="str">
        <f t="shared" si="2"/>
        <v/>
      </c>
      <c r="R20" s="73" t="str">
        <f>IF(B20&lt;Grunddata!$B$18,"-",IF(B20&lt;=Grunddata!$C$18,Grunddata!$A$18&amp;"-"&amp;Grunddata!$D$18*100 &amp; "%",IF(B20&lt;=Grunddata!$C$19,Grunddata!$A$19&amp;"-"&amp;Grunddata!$D$19*100 &amp; "%",IF(B20&lt;=Grunddata!$C$20,Grunddata!$A$20&amp;"-"&amp;Grunddata!$D$20*100 &amp; "%",IF(B20&lt;=Grunddata!$C$21,Grunddata!$A$21&amp;"-"&amp;Grunddata!$D$21*100 &amp; "%",IF(B20&lt;=Grunddata!$C$22,Grunddata!$A$22&amp;"-"&amp;Grunddata!$D$22*100 &amp; "%","-"))))))</f>
        <v>A-100%</v>
      </c>
      <c r="S20">
        <f>IF(LEFT(A20,1)="A",Grunddata!$S$17,IF(LEFT(A20,1)="B",Grunddata!$S$18,IF(LEFT(A20,1)="C",Grunddata!$S$19,IF(LEFT(A20,1)="D",Grunddata!$S$20,IF(LEFT(A20,1)="E",Grunddata!$S$21,0)))))</f>
        <v>5.46</v>
      </c>
      <c r="T20">
        <f t="shared" si="6"/>
        <v>0</v>
      </c>
    </row>
    <row r="21" spans="1:20" x14ac:dyDescent="0.25">
      <c r="A21" s="90" t="str">
        <f t="shared" si="3"/>
        <v>A-100%</v>
      </c>
      <c r="B21" s="91">
        <f>Kalender!A260</f>
        <v>46281</v>
      </c>
      <c r="C21" s="92" t="str">
        <f>Kalender!B260</f>
        <v>Ons</v>
      </c>
      <c r="D21" s="93" t="str">
        <f>Kalender!C260</f>
        <v/>
      </c>
      <c r="E21" s="19"/>
      <c r="F21" s="17"/>
      <c r="G21" s="17"/>
      <c r="H21" s="17"/>
      <c r="I21" s="17"/>
      <c r="J21" s="17"/>
      <c r="K21" s="94" t="str">
        <f t="shared" si="4"/>
        <v/>
      </c>
      <c r="L21" s="23"/>
      <c r="M21" s="24"/>
      <c r="N21" s="79">
        <f t="shared" si="5"/>
        <v>0</v>
      </c>
      <c r="O21" s="79">
        <f t="shared" si="0"/>
        <v>0</v>
      </c>
      <c r="P21" s="79">
        <f t="shared" si="1"/>
        <v>0</v>
      </c>
      <c r="Q21" s="30" t="str">
        <f t="shared" si="2"/>
        <v/>
      </c>
      <c r="R21" s="73" t="str">
        <f>IF(B21&lt;Grunddata!$B$18,"-",IF(B21&lt;=Grunddata!$C$18,Grunddata!$A$18&amp;"-"&amp;Grunddata!$D$18*100 &amp; "%",IF(B21&lt;=Grunddata!$C$19,Grunddata!$A$19&amp;"-"&amp;Grunddata!$D$19*100 &amp; "%",IF(B21&lt;=Grunddata!$C$20,Grunddata!$A$20&amp;"-"&amp;Grunddata!$D$20*100 &amp; "%",IF(B21&lt;=Grunddata!$C$21,Grunddata!$A$21&amp;"-"&amp;Grunddata!$D$21*100 &amp; "%",IF(B21&lt;=Grunddata!$C$22,Grunddata!$A$22&amp;"-"&amp;Grunddata!$D$22*100 &amp; "%","-"))))))</f>
        <v>A-100%</v>
      </c>
      <c r="S21">
        <f>IF(LEFT(A21,1)="A",Grunddata!$S$17,IF(LEFT(A21,1)="B",Grunddata!$S$18,IF(LEFT(A21,1)="C",Grunddata!$S$19,IF(LEFT(A21,1)="D",Grunddata!$S$20,IF(LEFT(A21,1)="E",Grunddata!$S$21,0)))))</f>
        <v>5.46</v>
      </c>
      <c r="T21">
        <f t="shared" si="6"/>
        <v>0</v>
      </c>
    </row>
    <row r="22" spans="1:20" x14ac:dyDescent="0.25">
      <c r="A22" s="90" t="str">
        <f t="shared" si="3"/>
        <v>A-100%</v>
      </c>
      <c r="B22" s="91">
        <f>Kalender!A261</f>
        <v>46282</v>
      </c>
      <c r="C22" s="92" t="str">
        <f>Kalender!B261</f>
        <v>Tor</v>
      </c>
      <c r="D22" s="93" t="str">
        <f>Kalender!C261</f>
        <v/>
      </c>
      <c r="E22" s="19"/>
      <c r="F22" s="17"/>
      <c r="G22" s="17"/>
      <c r="H22" s="17"/>
      <c r="I22" s="17"/>
      <c r="J22" s="17"/>
      <c r="K22" s="94" t="str">
        <f t="shared" si="4"/>
        <v/>
      </c>
      <c r="L22" s="23"/>
      <c r="M22" s="24"/>
      <c r="N22" s="79">
        <f t="shared" si="5"/>
        <v>0</v>
      </c>
      <c r="O22" s="79">
        <f t="shared" si="0"/>
        <v>0</v>
      </c>
      <c r="P22" s="79">
        <f t="shared" si="1"/>
        <v>0</v>
      </c>
      <c r="Q22" s="30" t="str">
        <f t="shared" si="2"/>
        <v/>
      </c>
      <c r="R22" s="73" t="str">
        <f>IF(B22&lt;Grunddata!$B$18,"-",IF(B22&lt;=Grunddata!$C$18,Grunddata!$A$18&amp;"-"&amp;Grunddata!$D$18*100 &amp; "%",IF(B22&lt;=Grunddata!$C$19,Grunddata!$A$19&amp;"-"&amp;Grunddata!$D$19*100 &amp; "%",IF(B22&lt;=Grunddata!$C$20,Grunddata!$A$20&amp;"-"&amp;Grunddata!$D$20*100 &amp; "%",IF(B22&lt;=Grunddata!$C$21,Grunddata!$A$21&amp;"-"&amp;Grunddata!$D$21*100 &amp; "%",IF(B22&lt;=Grunddata!$C$22,Grunddata!$A$22&amp;"-"&amp;Grunddata!$D$22*100 &amp; "%","-"))))))</f>
        <v>A-100%</v>
      </c>
      <c r="S22">
        <f>IF(LEFT(A22,1)="A",Grunddata!$S$17,IF(LEFT(A22,1)="B",Grunddata!$S$18,IF(LEFT(A22,1)="C",Grunddata!$S$19,IF(LEFT(A22,1)="D",Grunddata!$S$20,IF(LEFT(A22,1)="E",Grunddata!$S$21,0)))))</f>
        <v>5.46</v>
      </c>
      <c r="T22">
        <f t="shared" si="6"/>
        <v>0</v>
      </c>
    </row>
    <row r="23" spans="1:20" x14ac:dyDescent="0.25">
      <c r="A23" s="90" t="str">
        <f t="shared" si="3"/>
        <v>A-100%</v>
      </c>
      <c r="B23" s="91">
        <f>Kalender!A262</f>
        <v>46283</v>
      </c>
      <c r="C23" s="92" t="str">
        <f>Kalender!B262</f>
        <v>Fre</v>
      </c>
      <c r="D23" s="93" t="str">
        <f>Kalender!C262</f>
        <v/>
      </c>
      <c r="E23" s="19"/>
      <c r="F23" s="17"/>
      <c r="G23" s="17"/>
      <c r="H23" s="17"/>
      <c r="I23" s="17"/>
      <c r="J23" s="17"/>
      <c r="K23" s="94" t="str">
        <f t="shared" si="4"/>
        <v/>
      </c>
      <c r="L23" s="23"/>
      <c r="M23" s="24"/>
      <c r="N23" s="79">
        <f t="shared" si="5"/>
        <v>0</v>
      </c>
      <c r="O23" s="79">
        <f t="shared" si="0"/>
        <v>0</v>
      </c>
      <c r="P23" s="79">
        <f t="shared" si="1"/>
        <v>0</v>
      </c>
      <c r="Q23" s="30" t="str">
        <f t="shared" si="2"/>
        <v/>
      </c>
      <c r="R23" s="73" t="str">
        <f>IF(B23&lt;Grunddata!$B$18,"-",IF(B23&lt;=Grunddata!$C$18,Grunddata!$A$18&amp;"-"&amp;Grunddata!$D$18*100 &amp; "%",IF(B23&lt;=Grunddata!$C$19,Grunddata!$A$19&amp;"-"&amp;Grunddata!$D$19*100 &amp; "%",IF(B23&lt;=Grunddata!$C$20,Grunddata!$A$20&amp;"-"&amp;Grunddata!$D$20*100 &amp; "%",IF(B23&lt;=Grunddata!$C$21,Grunddata!$A$21&amp;"-"&amp;Grunddata!$D$21*100 &amp; "%",IF(B23&lt;=Grunddata!$C$22,Grunddata!$A$22&amp;"-"&amp;Grunddata!$D$22*100 &amp; "%","-"))))))</f>
        <v>A-100%</v>
      </c>
      <c r="S23">
        <f>IF(LEFT(A23,1)="A",Grunddata!$S$17,IF(LEFT(A23,1)="B",Grunddata!$S$18,IF(LEFT(A23,1)="C",Grunddata!$S$19,IF(LEFT(A23,1)="D",Grunddata!$S$20,IF(LEFT(A23,1)="E",Grunddata!$S$21,0)))))</f>
        <v>5.46</v>
      </c>
      <c r="T23">
        <f t="shared" si="6"/>
        <v>0</v>
      </c>
    </row>
    <row r="24" spans="1:20" x14ac:dyDescent="0.25">
      <c r="A24" s="90" t="str">
        <f t="shared" si="3"/>
        <v>A-100%</v>
      </c>
      <c r="B24" s="91">
        <f>Kalender!A263</f>
        <v>46284</v>
      </c>
      <c r="C24" s="92" t="str">
        <f>Kalender!B263</f>
        <v>Lör</v>
      </c>
      <c r="D24" s="93" t="str">
        <f>Kalender!C263</f>
        <v/>
      </c>
      <c r="E24" s="19"/>
      <c r="F24" s="17"/>
      <c r="G24" s="17"/>
      <c r="H24" s="17"/>
      <c r="I24" s="17"/>
      <c r="J24" s="17"/>
      <c r="K24" s="94" t="str">
        <f t="shared" si="4"/>
        <v/>
      </c>
      <c r="L24" s="23"/>
      <c r="M24" s="24"/>
      <c r="N24" s="79">
        <f t="shared" si="5"/>
        <v>0</v>
      </c>
      <c r="O24" s="79">
        <f t="shared" si="0"/>
        <v>0</v>
      </c>
      <c r="P24" s="79">
        <f t="shared" si="1"/>
        <v>0</v>
      </c>
      <c r="Q24" s="30" t="str">
        <f t="shared" si="2"/>
        <v/>
      </c>
      <c r="R24" s="73" t="str">
        <f>IF(B24&lt;Grunddata!$B$18,"-",IF(B24&lt;=Grunddata!$C$18,Grunddata!$A$18&amp;"-"&amp;Grunddata!$D$18*100 &amp; "%",IF(B24&lt;=Grunddata!$C$19,Grunddata!$A$19&amp;"-"&amp;Grunddata!$D$19*100 &amp; "%",IF(B24&lt;=Grunddata!$C$20,Grunddata!$A$20&amp;"-"&amp;Grunddata!$D$20*100 &amp; "%",IF(B24&lt;=Grunddata!$C$21,Grunddata!$A$21&amp;"-"&amp;Grunddata!$D$21*100 &amp; "%",IF(B24&lt;=Grunddata!$C$22,Grunddata!$A$22&amp;"-"&amp;Grunddata!$D$22*100 &amp; "%","-"))))))</f>
        <v>A-100%</v>
      </c>
      <c r="S24">
        <f>IF(LEFT(A24,1)="A",Grunddata!$S$17,IF(LEFT(A24,1)="B",Grunddata!$S$18,IF(LEFT(A24,1)="C",Grunddata!$S$19,IF(LEFT(A24,1)="D",Grunddata!$S$20,IF(LEFT(A24,1)="E",Grunddata!$S$21,0)))))</f>
        <v>5.46</v>
      </c>
      <c r="T24">
        <f t="shared" si="6"/>
        <v>0</v>
      </c>
    </row>
    <row r="25" spans="1:20" x14ac:dyDescent="0.25">
      <c r="A25" s="90" t="str">
        <f t="shared" si="3"/>
        <v>A-100%</v>
      </c>
      <c r="B25" s="91">
        <f>Kalender!A264</f>
        <v>46285</v>
      </c>
      <c r="C25" s="92" t="str">
        <f>Kalender!B264</f>
        <v>Sön</v>
      </c>
      <c r="D25" s="93" t="str">
        <f>Kalender!C264</f>
        <v/>
      </c>
      <c r="E25" s="19"/>
      <c r="F25" s="17"/>
      <c r="G25" s="17"/>
      <c r="H25" s="17"/>
      <c r="I25" s="17"/>
      <c r="J25" s="17"/>
      <c r="K25" s="94" t="str">
        <f t="shared" si="4"/>
        <v/>
      </c>
      <c r="L25" s="23"/>
      <c r="M25" s="24"/>
      <c r="N25" s="79">
        <f t="shared" si="5"/>
        <v>0</v>
      </c>
      <c r="O25" s="79">
        <f t="shared" si="0"/>
        <v>0</v>
      </c>
      <c r="P25" s="79">
        <f t="shared" si="1"/>
        <v>0</v>
      </c>
      <c r="Q25" s="30" t="str">
        <f t="shared" si="2"/>
        <v/>
      </c>
      <c r="R25" s="73" t="str">
        <f>IF(B25&lt;Grunddata!$B$18,"-",IF(B25&lt;=Grunddata!$C$18,Grunddata!$A$18&amp;"-"&amp;Grunddata!$D$18*100 &amp; "%",IF(B25&lt;=Grunddata!$C$19,Grunddata!$A$19&amp;"-"&amp;Grunddata!$D$19*100 &amp; "%",IF(B25&lt;=Grunddata!$C$20,Grunddata!$A$20&amp;"-"&amp;Grunddata!$D$20*100 &amp; "%",IF(B25&lt;=Grunddata!$C$21,Grunddata!$A$21&amp;"-"&amp;Grunddata!$D$21*100 &amp; "%",IF(B25&lt;=Grunddata!$C$22,Grunddata!$A$22&amp;"-"&amp;Grunddata!$D$22*100 &amp; "%","-"))))))</f>
        <v>A-100%</v>
      </c>
      <c r="S25">
        <f>IF(LEFT(A25,1)="A",Grunddata!$S$17,IF(LEFT(A25,1)="B",Grunddata!$S$18,IF(LEFT(A25,1)="C",Grunddata!$S$19,IF(LEFT(A25,1)="D",Grunddata!$S$20,IF(LEFT(A25,1)="E",Grunddata!$S$21,0)))))</f>
        <v>5.46</v>
      </c>
      <c r="T25">
        <f t="shared" si="6"/>
        <v>0</v>
      </c>
    </row>
    <row r="26" spans="1:20" x14ac:dyDescent="0.25">
      <c r="A26" s="90" t="str">
        <f t="shared" si="3"/>
        <v>A-100%</v>
      </c>
      <c r="B26" s="91">
        <f>Kalender!A265</f>
        <v>46286</v>
      </c>
      <c r="C26" s="92" t="str">
        <f>Kalender!B265</f>
        <v>Mån</v>
      </c>
      <c r="D26" s="93" t="str">
        <f>Kalender!C265</f>
        <v/>
      </c>
      <c r="E26" s="19"/>
      <c r="F26" s="17"/>
      <c r="G26" s="17"/>
      <c r="H26" s="17"/>
      <c r="I26" s="17"/>
      <c r="J26" s="17"/>
      <c r="K26" s="94" t="str">
        <f t="shared" si="4"/>
        <v/>
      </c>
      <c r="L26" s="23"/>
      <c r="M26" s="24"/>
      <c r="N26" s="79">
        <f t="shared" si="5"/>
        <v>0</v>
      </c>
      <c r="O26" s="79">
        <f t="shared" si="0"/>
        <v>0</v>
      </c>
      <c r="P26" s="79">
        <f t="shared" si="1"/>
        <v>0</v>
      </c>
      <c r="Q26" s="30" t="str">
        <f t="shared" si="2"/>
        <v/>
      </c>
      <c r="R26" s="73" t="str">
        <f>IF(B26&lt;Grunddata!$B$18,"-",IF(B26&lt;=Grunddata!$C$18,Grunddata!$A$18&amp;"-"&amp;Grunddata!$D$18*100 &amp; "%",IF(B26&lt;=Grunddata!$C$19,Grunddata!$A$19&amp;"-"&amp;Grunddata!$D$19*100 &amp; "%",IF(B26&lt;=Grunddata!$C$20,Grunddata!$A$20&amp;"-"&amp;Grunddata!$D$20*100 &amp; "%",IF(B26&lt;=Grunddata!$C$21,Grunddata!$A$21&amp;"-"&amp;Grunddata!$D$21*100 &amp; "%",IF(B26&lt;=Grunddata!$C$22,Grunddata!$A$22&amp;"-"&amp;Grunddata!$D$22*100 &amp; "%","-"))))))</f>
        <v>A-100%</v>
      </c>
      <c r="S26">
        <f>IF(LEFT(A26,1)="A",Grunddata!$S$17,IF(LEFT(A26,1)="B",Grunddata!$S$18,IF(LEFT(A26,1)="C",Grunddata!$S$19,IF(LEFT(A26,1)="D",Grunddata!$S$20,IF(LEFT(A26,1)="E",Grunddata!$S$21,0)))))</f>
        <v>5.46</v>
      </c>
      <c r="T26">
        <f t="shared" si="6"/>
        <v>0</v>
      </c>
    </row>
    <row r="27" spans="1:20" x14ac:dyDescent="0.25">
      <c r="A27" s="90" t="str">
        <f t="shared" si="3"/>
        <v>A-100%</v>
      </c>
      <c r="B27" s="91">
        <f>Kalender!A266</f>
        <v>46287</v>
      </c>
      <c r="C27" s="92" t="str">
        <f>Kalender!B266</f>
        <v>Tis</v>
      </c>
      <c r="D27" s="93" t="str">
        <f>Kalender!C266</f>
        <v/>
      </c>
      <c r="E27" s="19"/>
      <c r="F27" s="17"/>
      <c r="G27" s="17"/>
      <c r="H27" s="17"/>
      <c r="I27" s="17"/>
      <c r="J27" s="17"/>
      <c r="K27" s="94" t="str">
        <f t="shared" si="4"/>
        <v/>
      </c>
      <c r="L27" s="23"/>
      <c r="M27" s="24"/>
      <c r="N27" s="79">
        <f t="shared" si="5"/>
        <v>0</v>
      </c>
      <c r="O27" s="79">
        <f t="shared" si="0"/>
        <v>0</v>
      </c>
      <c r="P27" s="79">
        <f t="shared" si="1"/>
        <v>0</v>
      </c>
      <c r="Q27" s="30" t="str">
        <f t="shared" si="2"/>
        <v/>
      </c>
      <c r="R27" s="73" t="str">
        <f>IF(B27&lt;Grunddata!$B$18,"-",IF(B27&lt;=Grunddata!$C$18,Grunddata!$A$18&amp;"-"&amp;Grunddata!$D$18*100 &amp; "%",IF(B27&lt;=Grunddata!$C$19,Grunddata!$A$19&amp;"-"&amp;Grunddata!$D$19*100 &amp; "%",IF(B27&lt;=Grunddata!$C$20,Grunddata!$A$20&amp;"-"&amp;Grunddata!$D$20*100 &amp; "%",IF(B27&lt;=Grunddata!$C$21,Grunddata!$A$21&amp;"-"&amp;Grunddata!$D$21*100 &amp; "%",IF(B27&lt;=Grunddata!$C$22,Grunddata!$A$22&amp;"-"&amp;Grunddata!$D$22*100 &amp; "%","-"))))))</f>
        <v>A-100%</v>
      </c>
      <c r="S27">
        <f>IF(LEFT(A27,1)="A",Grunddata!$S$17,IF(LEFT(A27,1)="B",Grunddata!$S$18,IF(LEFT(A27,1)="C",Grunddata!$S$19,IF(LEFT(A27,1)="D",Grunddata!$S$20,IF(LEFT(A27,1)="E",Grunddata!$S$21,0)))))</f>
        <v>5.46</v>
      </c>
      <c r="T27">
        <f t="shared" si="6"/>
        <v>0</v>
      </c>
    </row>
    <row r="28" spans="1:20" x14ac:dyDescent="0.25">
      <c r="A28" s="90" t="str">
        <f t="shared" si="3"/>
        <v>A-100%</v>
      </c>
      <c r="B28" s="91">
        <f>Kalender!A267</f>
        <v>46288</v>
      </c>
      <c r="C28" s="92" t="str">
        <f>Kalender!B267</f>
        <v>Ons</v>
      </c>
      <c r="D28" s="93" t="str">
        <f>Kalender!C267</f>
        <v/>
      </c>
      <c r="E28" s="19"/>
      <c r="F28" s="17"/>
      <c r="G28" s="17"/>
      <c r="H28" s="17"/>
      <c r="I28" s="17"/>
      <c r="J28" s="17"/>
      <c r="K28" s="94" t="str">
        <f t="shared" si="4"/>
        <v/>
      </c>
      <c r="L28" s="23"/>
      <c r="M28" s="24"/>
      <c r="N28" s="79">
        <f t="shared" si="5"/>
        <v>0</v>
      </c>
      <c r="O28" s="79">
        <f t="shared" si="0"/>
        <v>0</v>
      </c>
      <c r="P28" s="79">
        <f t="shared" si="1"/>
        <v>0</v>
      </c>
      <c r="Q28" s="30" t="str">
        <f t="shared" si="2"/>
        <v/>
      </c>
      <c r="R28" s="73" t="str">
        <f>IF(B28&lt;Grunddata!$B$18,"-",IF(B28&lt;=Grunddata!$C$18,Grunddata!$A$18&amp;"-"&amp;Grunddata!$D$18*100 &amp; "%",IF(B28&lt;=Grunddata!$C$19,Grunddata!$A$19&amp;"-"&amp;Grunddata!$D$19*100 &amp; "%",IF(B28&lt;=Grunddata!$C$20,Grunddata!$A$20&amp;"-"&amp;Grunddata!$D$20*100 &amp; "%",IF(B28&lt;=Grunddata!$C$21,Grunddata!$A$21&amp;"-"&amp;Grunddata!$D$21*100 &amp; "%",IF(B28&lt;=Grunddata!$C$22,Grunddata!$A$22&amp;"-"&amp;Grunddata!$D$22*100 &amp; "%","-"))))))</f>
        <v>A-100%</v>
      </c>
      <c r="S28">
        <f>IF(LEFT(A28,1)="A",Grunddata!$S$17,IF(LEFT(A28,1)="B",Grunddata!$S$18,IF(LEFT(A28,1)="C",Grunddata!$S$19,IF(LEFT(A28,1)="D",Grunddata!$S$20,IF(LEFT(A28,1)="E",Grunddata!$S$21,0)))))</f>
        <v>5.46</v>
      </c>
      <c r="T28">
        <f t="shared" si="6"/>
        <v>0</v>
      </c>
    </row>
    <row r="29" spans="1:20" x14ac:dyDescent="0.25">
      <c r="A29" s="90" t="str">
        <f t="shared" si="3"/>
        <v>A-100%</v>
      </c>
      <c r="B29" s="91">
        <f>Kalender!A268</f>
        <v>46289</v>
      </c>
      <c r="C29" s="92" t="str">
        <f>Kalender!B268</f>
        <v>Tor</v>
      </c>
      <c r="D29" s="93" t="str">
        <f>Kalender!C268</f>
        <v/>
      </c>
      <c r="E29" s="19"/>
      <c r="F29" s="17"/>
      <c r="G29" s="17"/>
      <c r="H29" s="17"/>
      <c r="I29" s="17"/>
      <c r="J29" s="17"/>
      <c r="K29" s="94" t="str">
        <f t="shared" si="4"/>
        <v/>
      </c>
      <c r="L29" s="23"/>
      <c r="M29" s="24"/>
      <c r="N29" s="79">
        <f t="shared" si="5"/>
        <v>0</v>
      </c>
      <c r="O29" s="79">
        <f t="shared" si="0"/>
        <v>0</v>
      </c>
      <c r="P29" s="79">
        <f t="shared" si="1"/>
        <v>0</v>
      </c>
      <c r="Q29" s="30" t="str">
        <f t="shared" si="2"/>
        <v/>
      </c>
      <c r="R29" s="73" t="str">
        <f>IF(B29&lt;Grunddata!$B$18,"-",IF(B29&lt;=Grunddata!$C$18,Grunddata!$A$18&amp;"-"&amp;Grunddata!$D$18*100 &amp; "%",IF(B29&lt;=Grunddata!$C$19,Grunddata!$A$19&amp;"-"&amp;Grunddata!$D$19*100 &amp; "%",IF(B29&lt;=Grunddata!$C$20,Grunddata!$A$20&amp;"-"&amp;Grunddata!$D$20*100 &amp; "%",IF(B29&lt;=Grunddata!$C$21,Grunddata!$A$21&amp;"-"&amp;Grunddata!$D$21*100 &amp; "%",IF(B29&lt;=Grunddata!$C$22,Grunddata!$A$22&amp;"-"&amp;Grunddata!$D$22*100 &amp; "%","-"))))))</f>
        <v>A-100%</v>
      </c>
      <c r="S29">
        <f>IF(LEFT(A29,1)="A",Grunddata!$S$17,IF(LEFT(A29,1)="B",Grunddata!$S$18,IF(LEFT(A29,1)="C",Grunddata!$S$19,IF(LEFT(A29,1)="D",Grunddata!$S$20,IF(LEFT(A29,1)="E",Grunddata!$S$21,0)))))</f>
        <v>5.46</v>
      </c>
      <c r="T29">
        <f t="shared" si="6"/>
        <v>0</v>
      </c>
    </row>
    <row r="30" spans="1:20" x14ac:dyDescent="0.25">
      <c r="A30" s="90" t="str">
        <f t="shared" si="3"/>
        <v>A-100%</v>
      </c>
      <c r="B30" s="91">
        <f>Kalender!A269</f>
        <v>46290</v>
      </c>
      <c r="C30" s="92" t="str">
        <f>Kalender!B269</f>
        <v>Fre</v>
      </c>
      <c r="D30" s="93" t="str">
        <f>Kalender!C269</f>
        <v/>
      </c>
      <c r="E30" s="19"/>
      <c r="F30" s="17"/>
      <c r="G30" s="17"/>
      <c r="H30" s="17"/>
      <c r="I30" s="17"/>
      <c r="J30" s="17"/>
      <c r="K30" s="94" t="str">
        <f t="shared" si="4"/>
        <v/>
      </c>
      <c r="L30" s="23"/>
      <c r="M30" s="24"/>
      <c r="N30" s="79">
        <f t="shared" si="5"/>
        <v>0</v>
      </c>
      <c r="O30" s="79">
        <f t="shared" si="0"/>
        <v>0</v>
      </c>
      <c r="P30" s="79">
        <f t="shared" si="1"/>
        <v>0</v>
      </c>
      <c r="Q30" s="30" t="str">
        <f t="shared" si="2"/>
        <v/>
      </c>
      <c r="R30" s="73" t="str">
        <f>IF(B30&lt;Grunddata!$B$18,"-",IF(B30&lt;=Grunddata!$C$18,Grunddata!$A$18&amp;"-"&amp;Grunddata!$D$18*100 &amp; "%",IF(B30&lt;=Grunddata!$C$19,Grunddata!$A$19&amp;"-"&amp;Grunddata!$D$19*100 &amp; "%",IF(B30&lt;=Grunddata!$C$20,Grunddata!$A$20&amp;"-"&amp;Grunddata!$D$20*100 &amp; "%",IF(B30&lt;=Grunddata!$C$21,Grunddata!$A$21&amp;"-"&amp;Grunddata!$D$21*100 &amp; "%",IF(B30&lt;=Grunddata!$C$22,Grunddata!$A$22&amp;"-"&amp;Grunddata!$D$22*100 &amp; "%","-"))))))</f>
        <v>A-100%</v>
      </c>
      <c r="S30">
        <f>IF(LEFT(A30,1)="A",Grunddata!$S$17,IF(LEFT(A30,1)="B",Grunddata!$S$18,IF(LEFT(A30,1)="C",Grunddata!$S$19,IF(LEFT(A30,1)="D",Grunddata!$S$20,IF(LEFT(A30,1)="E",Grunddata!$S$21,0)))))</f>
        <v>5.46</v>
      </c>
      <c r="T30">
        <f t="shared" si="6"/>
        <v>0</v>
      </c>
    </row>
    <row r="31" spans="1:20" x14ac:dyDescent="0.25">
      <c r="A31" s="90" t="str">
        <f t="shared" si="3"/>
        <v>A-100%</v>
      </c>
      <c r="B31" s="91">
        <f>Kalender!A270</f>
        <v>46291</v>
      </c>
      <c r="C31" s="92" t="str">
        <f>Kalender!B270</f>
        <v>Lör</v>
      </c>
      <c r="D31" s="93" t="str">
        <f>Kalender!C270</f>
        <v/>
      </c>
      <c r="E31" s="19"/>
      <c r="F31" s="17"/>
      <c r="G31" s="17"/>
      <c r="H31" s="17"/>
      <c r="I31" s="17"/>
      <c r="J31" s="17"/>
      <c r="K31" s="94" t="str">
        <f t="shared" si="4"/>
        <v/>
      </c>
      <c r="L31" s="23"/>
      <c r="M31" s="24"/>
      <c r="N31" s="79">
        <f t="shared" si="5"/>
        <v>0</v>
      </c>
      <c r="O31" s="79">
        <f t="shared" si="0"/>
        <v>0</v>
      </c>
      <c r="P31" s="79">
        <f t="shared" si="1"/>
        <v>0</v>
      </c>
      <c r="Q31" s="30" t="str">
        <f t="shared" si="2"/>
        <v/>
      </c>
      <c r="R31" s="73" t="str">
        <f>IF(B31&lt;Grunddata!$B$18,"-",IF(B31&lt;=Grunddata!$C$18,Grunddata!$A$18&amp;"-"&amp;Grunddata!$D$18*100 &amp; "%",IF(B31&lt;=Grunddata!$C$19,Grunddata!$A$19&amp;"-"&amp;Grunddata!$D$19*100 &amp; "%",IF(B31&lt;=Grunddata!$C$20,Grunddata!$A$20&amp;"-"&amp;Grunddata!$D$20*100 &amp; "%",IF(B31&lt;=Grunddata!$C$21,Grunddata!$A$21&amp;"-"&amp;Grunddata!$D$21*100 &amp; "%",IF(B31&lt;=Grunddata!$C$22,Grunddata!$A$22&amp;"-"&amp;Grunddata!$D$22*100 &amp; "%","-"))))))</f>
        <v>A-100%</v>
      </c>
      <c r="S31">
        <f>IF(LEFT(A31,1)="A",Grunddata!$S$17,IF(LEFT(A31,1)="B",Grunddata!$S$18,IF(LEFT(A31,1)="C",Grunddata!$S$19,IF(LEFT(A31,1)="D",Grunddata!$S$20,IF(LEFT(A31,1)="E",Grunddata!$S$21,0)))))</f>
        <v>5.46</v>
      </c>
      <c r="T31">
        <f t="shared" si="6"/>
        <v>0</v>
      </c>
    </row>
    <row r="32" spans="1:20" x14ac:dyDescent="0.25">
      <c r="A32" s="90" t="str">
        <f t="shared" si="3"/>
        <v>A-100%</v>
      </c>
      <c r="B32" s="91">
        <f>Kalender!A271</f>
        <v>46292</v>
      </c>
      <c r="C32" s="92" t="str">
        <f>Kalender!B271</f>
        <v>Sön</v>
      </c>
      <c r="D32" s="93" t="str">
        <f>Kalender!C271</f>
        <v/>
      </c>
      <c r="E32" s="19"/>
      <c r="F32" s="17"/>
      <c r="G32" s="17"/>
      <c r="H32" s="17"/>
      <c r="I32" s="17"/>
      <c r="J32" s="17"/>
      <c r="K32" s="94" t="str">
        <f t="shared" si="4"/>
        <v/>
      </c>
      <c r="L32" s="23"/>
      <c r="M32" s="24"/>
      <c r="N32" s="79">
        <f t="shared" si="5"/>
        <v>0</v>
      </c>
      <c r="O32" s="79">
        <f t="shared" si="0"/>
        <v>0</v>
      </c>
      <c r="P32" s="79">
        <f t="shared" si="1"/>
        <v>0</v>
      </c>
      <c r="Q32" s="30" t="str">
        <f t="shared" si="2"/>
        <v/>
      </c>
      <c r="R32" s="73" t="str">
        <f>IF(B32&lt;Grunddata!$B$18,"-",IF(B32&lt;=Grunddata!$C$18,Grunddata!$A$18&amp;"-"&amp;Grunddata!$D$18*100 &amp; "%",IF(B32&lt;=Grunddata!$C$19,Grunddata!$A$19&amp;"-"&amp;Grunddata!$D$19*100 &amp; "%",IF(B32&lt;=Grunddata!$C$20,Grunddata!$A$20&amp;"-"&amp;Grunddata!$D$20*100 &amp; "%",IF(B32&lt;=Grunddata!$C$21,Grunddata!$A$21&amp;"-"&amp;Grunddata!$D$21*100 &amp; "%",IF(B32&lt;=Grunddata!$C$22,Grunddata!$A$22&amp;"-"&amp;Grunddata!$D$22*100 &amp; "%","-"))))))</f>
        <v>A-100%</v>
      </c>
      <c r="S32">
        <f>IF(LEFT(A32,1)="A",Grunddata!$S$17,IF(LEFT(A32,1)="B",Grunddata!$S$18,IF(LEFT(A32,1)="C",Grunddata!$S$19,IF(LEFT(A32,1)="D",Grunddata!$S$20,IF(LEFT(A32,1)="E",Grunddata!$S$21,0)))))</f>
        <v>5.46</v>
      </c>
      <c r="T32">
        <f t="shared" si="6"/>
        <v>0</v>
      </c>
    </row>
    <row r="33" spans="1:20" x14ac:dyDescent="0.25">
      <c r="A33" s="90" t="str">
        <f t="shared" si="3"/>
        <v>A-100%</v>
      </c>
      <c r="B33" s="91">
        <f>Kalender!A272</f>
        <v>46293</v>
      </c>
      <c r="C33" s="92" t="str">
        <f>Kalender!B272</f>
        <v>Mån</v>
      </c>
      <c r="D33" s="93" t="str">
        <f>Kalender!C272</f>
        <v/>
      </c>
      <c r="E33" s="19"/>
      <c r="F33" s="17"/>
      <c r="G33" s="17"/>
      <c r="H33" s="17"/>
      <c r="I33" s="17"/>
      <c r="J33" s="17"/>
      <c r="K33" s="94" t="str">
        <f t="shared" si="4"/>
        <v/>
      </c>
      <c r="L33" s="23"/>
      <c r="M33" s="24"/>
      <c r="N33" s="79">
        <f t="shared" si="5"/>
        <v>0</v>
      </c>
      <c r="O33" s="79">
        <f t="shared" si="0"/>
        <v>0</v>
      </c>
      <c r="P33" s="79">
        <f t="shared" si="1"/>
        <v>0</v>
      </c>
      <c r="Q33" s="30" t="str">
        <f t="shared" si="2"/>
        <v/>
      </c>
      <c r="R33" s="73" t="str">
        <f>IF(B33&lt;Grunddata!$B$18,"-",IF(B33&lt;=Grunddata!$C$18,Grunddata!$A$18&amp;"-"&amp;Grunddata!$D$18*100 &amp; "%",IF(B33&lt;=Grunddata!$C$19,Grunddata!$A$19&amp;"-"&amp;Grunddata!$D$19*100 &amp; "%",IF(B33&lt;=Grunddata!$C$20,Grunddata!$A$20&amp;"-"&amp;Grunddata!$D$20*100 &amp; "%",IF(B33&lt;=Grunddata!$C$21,Grunddata!$A$21&amp;"-"&amp;Grunddata!$D$21*100 &amp; "%",IF(B33&lt;=Grunddata!$C$22,Grunddata!$A$22&amp;"-"&amp;Grunddata!$D$22*100 &amp; "%","-"))))))</f>
        <v>A-100%</v>
      </c>
      <c r="S33">
        <f>IF(LEFT(A33,1)="A",Grunddata!$S$17,IF(LEFT(A33,1)="B",Grunddata!$S$18,IF(LEFT(A33,1)="C",Grunddata!$S$19,IF(LEFT(A33,1)="D",Grunddata!$S$20,IF(LEFT(A33,1)="E",Grunddata!$S$21,0)))))</f>
        <v>5.46</v>
      </c>
      <c r="T33">
        <f t="shared" si="6"/>
        <v>0</v>
      </c>
    </row>
    <row r="34" spans="1:20" x14ac:dyDescent="0.25">
      <c r="A34" s="90" t="str">
        <f t="shared" si="3"/>
        <v>A-100%</v>
      </c>
      <c r="B34" s="91">
        <f>Kalender!A273</f>
        <v>46294</v>
      </c>
      <c r="C34" s="92" t="str">
        <f>Kalender!B273</f>
        <v>Tis</v>
      </c>
      <c r="D34" s="93" t="str">
        <f>Kalender!C273</f>
        <v/>
      </c>
      <c r="E34" s="19"/>
      <c r="F34" s="17"/>
      <c r="G34" s="17"/>
      <c r="H34" s="17"/>
      <c r="I34" s="17"/>
      <c r="J34" s="17"/>
      <c r="K34" s="94" t="str">
        <f t="shared" si="4"/>
        <v/>
      </c>
      <c r="L34" s="23"/>
      <c r="M34" s="24"/>
      <c r="N34" s="79">
        <f t="shared" si="5"/>
        <v>0</v>
      </c>
      <c r="O34" s="79">
        <f t="shared" si="0"/>
        <v>0</v>
      </c>
      <c r="P34" s="79">
        <f t="shared" si="1"/>
        <v>0</v>
      </c>
      <c r="Q34" s="30" t="str">
        <f t="shared" si="2"/>
        <v/>
      </c>
      <c r="R34" s="73" t="str">
        <f>IF(B34&lt;Grunddata!$B$18,"-",IF(B34&lt;=Grunddata!$C$18,Grunddata!$A$18&amp;"-"&amp;Grunddata!$D$18*100 &amp; "%",IF(B34&lt;=Grunddata!$C$19,Grunddata!$A$19&amp;"-"&amp;Grunddata!$D$19*100 &amp; "%",IF(B34&lt;=Grunddata!$C$20,Grunddata!$A$20&amp;"-"&amp;Grunddata!$D$20*100 &amp; "%",IF(B34&lt;=Grunddata!$C$21,Grunddata!$A$21&amp;"-"&amp;Grunddata!$D$21*100 &amp; "%",IF(B34&lt;=Grunddata!$C$22,Grunddata!$A$22&amp;"-"&amp;Grunddata!$D$22*100 &amp; "%","-"))))))</f>
        <v>A-100%</v>
      </c>
      <c r="S34">
        <f>IF(LEFT(A34,1)="A",Grunddata!$S$17,IF(LEFT(A34,1)="B",Grunddata!$S$18,IF(LEFT(A34,1)="C",Grunddata!$S$19,IF(LEFT(A34,1)="D",Grunddata!$S$20,IF(LEFT(A34,1)="E",Grunddata!$S$21,0)))))</f>
        <v>5.46</v>
      </c>
      <c r="T34">
        <f t="shared" si="6"/>
        <v>0</v>
      </c>
    </row>
    <row r="35" spans="1:20" x14ac:dyDescent="0.25">
      <c r="A35" s="90" t="str">
        <f t="shared" si="3"/>
        <v>A-100%</v>
      </c>
      <c r="B35" s="91">
        <f>Kalender!A274</f>
        <v>46295</v>
      </c>
      <c r="C35" s="92" t="str">
        <f>Kalender!B274</f>
        <v>Ons</v>
      </c>
      <c r="D35" s="93" t="str">
        <f>Kalender!C274</f>
        <v/>
      </c>
      <c r="E35" s="19"/>
      <c r="F35" s="17"/>
      <c r="G35" s="17"/>
      <c r="H35" s="17"/>
      <c r="I35" s="17"/>
      <c r="J35" s="17"/>
      <c r="K35" s="94" t="str">
        <f t="shared" si="4"/>
        <v/>
      </c>
      <c r="L35" s="23"/>
      <c r="M35" s="24"/>
      <c r="N35" s="79">
        <f t="shared" si="5"/>
        <v>0</v>
      </c>
      <c r="O35" s="79">
        <f t="shared" si="0"/>
        <v>0</v>
      </c>
      <c r="P35" s="79">
        <f t="shared" si="1"/>
        <v>0</v>
      </c>
      <c r="Q35" s="30" t="str">
        <f t="shared" si="2"/>
        <v/>
      </c>
      <c r="R35" s="73" t="str">
        <f>IF(B35&lt;Grunddata!$B$18,"-",IF(B35&lt;=Grunddata!$C$18,Grunddata!$A$18&amp;"-"&amp;Grunddata!$D$18*100 &amp; "%",IF(B35&lt;=Grunddata!$C$19,Grunddata!$A$19&amp;"-"&amp;Grunddata!$D$19*100 &amp; "%",IF(B35&lt;=Grunddata!$C$20,Grunddata!$A$20&amp;"-"&amp;Grunddata!$D$20*100 &amp; "%",IF(B35&lt;=Grunddata!$C$21,Grunddata!$A$21&amp;"-"&amp;Grunddata!$D$21*100 &amp; "%",IF(B35&lt;=Grunddata!$C$22,Grunddata!$A$22&amp;"-"&amp;Grunddata!$D$22*100 &amp; "%","-"))))))</f>
        <v>A-100%</v>
      </c>
      <c r="S35">
        <f>IF(LEFT(A35,1)="A",Grunddata!$S$17,IF(LEFT(A35,1)="B",Grunddata!$S$18,IF(LEFT(A35,1)="C",Grunddata!$S$19,IF(LEFT(A35,1)="D",Grunddata!$S$20,IF(LEFT(A35,1)="E",Grunddata!$S$21,0)))))</f>
        <v>5.46</v>
      </c>
      <c r="T35">
        <f t="shared" si="6"/>
        <v>0</v>
      </c>
    </row>
    <row r="36" spans="1:20" ht="15.75" thickBot="1" x14ac:dyDescent="0.3">
      <c r="A36" s="95"/>
      <c r="B36" s="96"/>
      <c r="C36" s="97"/>
      <c r="D36" s="98" t="str">
        <f>Kalender!C63</f>
        <v/>
      </c>
      <c r="E36" s="20"/>
      <c r="F36" s="18"/>
      <c r="G36" s="18"/>
      <c r="H36" s="18"/>
      <c r="I36" s="18"/>
      <c r="J36" s="18"/>
      <c r="K36" s="99" t="str">
        <f t="shared" si="4"/>
        <v/>
      </c>
      <c r="L36" s="23"/>
      <c r="M36" s="25"/>
      <c r="N36" s="79">
        <f t="shared" si="5"/>
        <v>0</v>
      </c>
      <c r="O36" s="79">
        <f t="shared" si="0"/>
        <v>0</v>
      </c>
      <c r="P36" s="79">
        <f t="shared" si="1"/>
        <v>0</v>
      </c>
      <c r="Q36" s="30" t="str">
        <f t="shared" si="2"/>
        <v/>
      </c>
      <c r="R36" s="73" t="str">
        <f>IF(B36&lt;Grunddata!$B$18,"-",IF(B36&lt;=Grunddata!$C$18,Grunddata!$A$18&amp;"-"&amp;Grunddata!$D$18*100 &amp; "%",IF(B36&lt;=Grunddata!$C$19,Grunddata!$A$19&amp;"-"&amp;Grunddata!$D$19*100 &amp; "%",IF(B36&lt;=Grunddata!$C$20,Grunddata!$A$20&amp;"-"&amp;Grunddata!$D$20*100 &amp; "%",IF(B36&lt;=Grunddata!$C$21,Grunddata!$A$21&amp;"-"&amp;Grunddata!$D$21*100 &amp; "%",IF(B36&lt;=Grunddata!$C$22,Grunddata!$A$22&amp;"-"&amp;Grunddata!$D$22*100 &amp; "%","-"))))))</f>
        <v>-</v>
      </c>
      <c r="S36" s="100">
        <f>IF(LEFT(A36,1)="A",Grunddata!$S$17,IF(LEFT(A36,1)="B",Grunddata!$S$18,IF(LEFT(A36,1)="C",Grunddata!$S$19,IF(LEFT(A36,1)="D",Grunddata!$S$20,IF(LEFT(A36,1)="E",Grunddata!$S$21,0)))))</f>
        <v>0</v>
      </c>
      <c r="T36">
        <f t="shared" si="6"/>
        <v>0</v>
      </c>
    </row>
    <row r="37" spans="1:20" ht="15.75" thickBot="1" x14ac:dyDescent="0.3">
      <c r="A37" s="181" t="s">
        <v>150</v>
      </c>
      <c r="B37" s="182"/>
      <c r="C37" s="182"/>
      <c r="D37" s="182"/>
      <c r="E37" s="101">
        <f>COUNT(E6:E36)</f>
        <v>0</v>
      </c>
      <c r="F37" s="102">
        <f t="shared" ref="F37" si="7">COUNT(F6:F36)</f>
        <v>0</v>
      </c>
      <c r="G37" s="102">
        <f>SUM(N6:N36)</f>
        <v>0</v>
      </c>
      <c r="H37" s="102">
        <f>SUM(O6:O36)</f>
        <v>0</v>
      </c>
      <c r="I37" s="102">
        <f>SUM(P6:P36)</f>
        <v>0</v>
      </c>
      <c r="J37" s="102">
        <f>COUNT(J6:J36)</f>
        <v>0</v>
      </c>
      <c r="K37" s="103">
        <f>(E37-F37-G37-H37-I37-IF(F38+G38+H38+I38=0,E37,J37))*-1</f>
        <v>0</v>
      </c>
      <c r="L37" s="104" t="s">
        <v>46</v>
      </c>
      <c r="M37" s="105">
        <f>SUM(M6:M36)</f>
        <v>0</v>
      </c>
      <c r="Q37" s="106"/>
      <c r="S37">
        <f>TRUNC(ROUND(SUM(S6:S36),0),0)</f>
        <v>164</v>
      </c>
      <c r="T37" s="71">
        <f>TRUNC(ROUND(SUM(T6:T36),0),0)</f>
        <v>0</v>
      </c>
    </row>
    <row r="38" spans="1:20" x14ac:dyDescent="0.25">
      <c r="A38" s="183" t="s">
        <v>47</v>
      </c>
      <c r="B38" s="184"/>
      <c r="C38" s="184"/>
      <c r="D38" s="184"/>
      <c r="E38" s="107">
        <f t="shared" ref="E38:K38" si="8">SUM(E6:E36)</f>
        <v>0</v>
      </c>
      <c r="F38" s="108">
        <f t="shared" si="8"/>
        <v>0</v>
      </c>
      <c r="G38" s="108">
        <f t="shared" si="8"/>
        <v>0</v>
      </c>
      <c r="H38" s="108">
        <f t="shared" si="8"/>
        <v>0</v>
      </c>
      <c r="I38" s="108">
        <f t="shared" si="8"/>
        <v>0</v>
      </c>
      <c r="J38" s="108">
        <f t="shared" si="8"/>
        <v>0</v>
      </c>
      <c r="K38" s="109">
        <f t="shared" si="8"/>
        <v>0</v>
      </c>
      <c r="L38" s="166" t="str">
        <f>"  Månadens prognos: "&amp; T37 &amp; " / diff: " &amp; IF(T37-E38&gt;0,"+" &amp; ROUND(T37-E38,0),ROUND(T37-E38,0)) &amp; " tim"</f>
        <v xml:space="preserve">  Månadens prognos: 0 / diff: 0 tim</v>
      </c>
      <c r="M38" s="167"/>
      <c r="N38"/>
    </row>
    <row r="39" spans="1:20" ht="15.75" thickBot="1" x14ac:dyDescent="0.3">
      <c r="A39" s="186" t="s">
        <v>149</v>
      </c>
      <c r="B39" s="187"/>
      <c r="C39" s="187"/>
      <c r="D39" s="188"/>
      <c r="E39" s="110">
        <f>Summeringar!C32</f>
        <v>0</v>
      </c>
      <c r="F39" s="111">
        <f>Summeringar!F32</f>
        <v>0</v>
      </c>
      <c r="G39" s="112"/>
      <c r="H39" s="112"/>
      <c r="I39" s="113"/>
      <c r="J39" s="114"/>
      <c r="K39" s="114"/>
      <c r="L39" s="78"/>
    </row>
    <row r="40" spans="1:20" x14ac:dyDescent="0.25">
      <c r="A40" s="176" t="str">
        <f>IF(S37=0,"","Antal timmar för mån-sön-tjänst: ")</f>
        <v xml:space="preserve">Antal timmar för mån-sön-tjänst: </v>
      </c>
      <c r="B40" s="176"/>
      <c r="C40" s="176"/>
      <c r="D40" s="176"/>
      <c r="E40" s="131">
        <f>IF(S37=0,"",Summeringar!H32)</f>
        <v>164</v>
      </c>
      <c r="F40" s="116"/>
      <c r="G40" s="116"/>
      <c r="H40" s="116"/>
      <c r="I40" s="116"/>
      <c r="J40" s="117"/>
      <c r="K40" s="117"/>
      <c r="L40" s="78" t="str">
        <f>IF(S37=0,"  &lt;- Summor för mån-fre-tjänst","")</f>
        <v/>
      </c>
    </row>
    <row r="41" spans="1:20" x14ac:dyDescent="0.25">
      <c r="A41" s="176" t="str">
        <f>IF(S37=0,"","Ack timmar för mån-sön-tjänst: ")</f>
        <v xml:space="preserve">Ack timmar för mån-sön-tjänst: </v>
      </c>
      <c r="B41" s="176"/>
      <c r="C41" s="176"/>
      <c r="D41" s="176"/>
      <c r="E41" s="118">
        <f>IF(S37=0,"",Summeringar!I32)</f>
        <v>1490</v>
      </c>
      <c r="G41" s="168" t="s">
        <v>165</v>
      </c>
      <c r="H41" s="169"/>
      <c r="I41" s="169"/>
      <c r="J41" s="169"/>
      <c r="K41" s="169"/>
      <c r="L41" s="169"/>
      <c r="M41" s="170"/>
    </row>
    <row r="42" spans="1:20" x14ac:dyDescent="0.25">
      <c r="A42" s="115"/>
      <c r="B42" s="115"/>
      <c r="C42" s="115"/>
      <c r="D42" s="115"/>
      <c r="E42" s="118"/>
      <c r="G42" s="171"/>
      <c r="H42" s="172"/>
      <c r="I42" s="172"/>
      <c r="J42" s="172"/>
      <c r="K42" s="172"/>
      <c r="L42" s="172"/>
      <c r="M42" s="173"/>
    </row>
    <row r="43" spans="1:20" x14ac:dyDescent="0.25">
      <c r="A43" s="115"/>
      <c r="B43" s="115"/>
      <c r="C43" s="115"/>
      <c r="D43" s="115"/>
      <c r="E43" s="118"/>
    </row>
    <row r="44" spans="1:20" x14ac:dyDescent="0.25">
      <c r="D44" s="185" t="s">
        <v>58</v>
      </c>
      <c r="E44" s="185"/>
      <c r="F44" s="185"/>
      <c r="G44" s="185"/>
      <c r="H44" s="185"/>
      <c r="I44" s="185"/>
      <c r="J44" s="185"/>
      <c r="K44" s="185"/>
      <c r="L44" s="185"/>
      <c r="M44" s="185"/>
    </row>
    <row r="45" spans="1:20" x14ac:dyDescent="0.25">
      <c r="D45" s="119" t="s">
        <v>34</v>
      </c>
      <c r="E45" s="175" t="s">
        <v>35</v>
      </c>
      <c r="F45" s="175"/>
      <c r="G45" s="175"/>
      <c r="H45" s="175"/>
      <c r="I45" s="175"/>
      <c r="J45" s="175"/>
      <c r="K45" s="175"/>
      <c r="L45" s="175"/>
      <c r="M45" s="175"/>
    </row>
    <row r="46" spans="1:20" x14ac:dyDescent="0.25">
      <c r="D46" s="119" t="s">
        <v>36</v>
      </c>
      <c r="E46" s="175" t="s">
        <v>37</v>
      </c>
      <c r="F46" s="175"/>
      <c r="G46" s="175"/>
      <c r="H46" s="175"/>
      <c r="I46" s="175"/>
      <c r="J46" s="175"/>
      <c r="K46" s="175"/>
      <c r="L46" s="175"/>
      <c r="M46" s="175"/>
    </row>
    <row r="47" spans="1:20" x14ac:dyDescent="0.25">
      <c r="D47" s="120" t="s">
        <v>56</v>
      </c>
      <c r="E47" s="180" t="s">
        <v>55</v>
      </c>
      <c r="F47" s="180"/>
      <c r="G47" s="180"/>
      <c r="H47" s="180"/>
      <c r="I47" s="180"/>
      <c r="J47" s="180"/>
      <c r="K47" s="180"/>
      <c r="L47" s="180"/>
      <c r="M47" s="180"/>
    </row>
    <row r="48" spans="1:20" x14ac:dyDescent="0.25">
      <c r="D48" s="120" t="s">
        <v>53</v>
      </c>
      <c r="E48" s="175" t="s">
        <v>54</v>
      </c>
      <c r="F48" s="175"/>
      <c r="G48" s="175"/>
      <c r="H48" s="175"/>
      <c r="I48" s="175"/>
      <c r="J48" s="175"/>
      <c r="K48" s="175"/>
      <c r="L48" s="175"/>
      <c r="M48" s="175"/>
    </row>
    <row r="49" spans="4:13" ht="26.45" customHeight="1" x14ac:dyDescent="0.25">
      <c r="D49" s="132" t="s">
        <v>166</v>
      </c>
      <c r="E49" s="174" t="s">
        <v>167</v>
      </c>
      <c r="F49" s="175"/>
      <c r="G49" s="175"/>
      <c r="H49" s="175"/>
      <c r="I49" s="175"/>
      <c r="J49" s="175"/>
      <c r="K49" s="175"/>
      <c r="L49" s="175"/>
      <c r="M49" s="175"/>
    </row>
  </sheetData>
  <sheetProtection sheet="1" objects="1" scenarios="1"/>
  <mergeCells count="17">
    <mergeCell ref="A1:M1"/>
    <mergeCell ref="D3:I3"/>
    <mergeCell ref="L3:M3"/>
    <mergeCell ref="A2:M2"/>
    <mergeCell ref="A37:D37"/>
    <mergeCell ref="A41:D41"/>
    <mergeCell ref="L38:M38"/>
    <mergeCell ref="G41:M42"/>
    <mergeCell ref="E49:M49"/>
    <mergeCell ref="E48:M48"/>
    <mergeCell ref="A38:D38"/>
    <mergeCell ref="D44:M44"/>
    <mergeCell ref="E45:M45"/>
    <mergeCell ref="E46:M46"/>
    <mergeCell ref="E47:M47"/>
    <mergeCell ref="A40:D40"/>
    <mergeCell ref="A39:D39"/>
  </mergeCells>
  <conditionalFormatting sqref="C6:C36">
    <cfRule type="cellIs" dxfId="7" priority="1" operator="equal">
      <formula>"Lör"</formula>
    </cfRule>
    <cfRule type="cellIs" dxfId="6" priority="2" operator="equal">
      <formula>"Sön"</formula>
    </cfRule>
  </conditionalFormatting>
  <pageMargins left="0.70866141732283472" right="0.37" top="0.39370078740157483" bottom="0.39370078740157483" header="0.31496062992125984" footer="0.31496062992125984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373AE-AE92-4D7F-832B-34AD11AFC6FA}">
  <dimension ref="A1:T49"/>
  <sheetViews>
    <sheetView workbookViewId="0">
      <pane xSplit="4" ySplit="5" topLeftCell="E6" activePane="bottomRight" state="frozen"/>
      <selection activeCell="E6" sqref="E6"/>
      <selection pane="topRight" activeCell="E6" sqref="E6"/>
      <selection pane="bottomLeft" activeCell="E6" sqref="E6"/>
      <selection pane="bottomRight" activeCell="E6" sqref="E6"/>
    </sheetView>
  </sheetViews>
  <sheetFormatPr defaultRowHeight="15" x14ac:dyDescent="0.25"/>
  <cols>
    <col min="1" max="1" width="5.7109375" style="30" bestFit="1" customWidth="1"/>
    <col min="2" max="2" width="4.7109375" style="30" bestFit="1" customWidth="1"/>
    <col min="3" max="3" width="4.7109375" style="82" bestFit="1" customWidth="1"/>
    <col min="4" max="4" width="11.5703125" style="82" bestFit="1" customWidth="1"/>
    <col min="5" max="6" width="5.7109375" style="30" customWidth="1"/>
    <col min="7" max="9" width="5.140625" style="30" customWidth="1"/>
    <col min="10" max="10" width="5.7109375" style="30" customWidth="1"/>
    <col min="11" max="11" width="5.28515625" style="30" customWidth="1"/>
    <col min="12" max="12" width="29.28515625" customWidth="1"/>
    <col min="13" max="13" width="6.7109375" customWidth="1"/>
    <col min="14" max="14" width="3.5703125" style="79" hidden="1" customWidth="1"/>
    <col min="15" max="16" width="3.5703125" hidden="1" customWidth="1"/>
    <col min="17" max="17" width="10.7109375" hidden="1" customWidth="1"/>
    <col min="18" max="18" width="8.140625" style="73" hidden="1" customWidth="1"/>
    <col min="19" max="19" width="8.7109375" hidden="1" customWidth="1"/>
    <col min="20" max="20" width="0" hidden="1" customWidth="1"/>
  </cols>
  <sheetData>
    <row r="1" spans="1:20" ht="15.75" x14ac:dyDescent="0.25">
      <c r="A1" s="177" t="str">
        <f>"Kumnets tidsschema - Oktober " &amp; Grunddata!C5</f>
        <v>Kumnets tidsschema - Oktober 2026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20" x14ac:dyDescent="0.25">
      <c r="A2" s="178" t="s">
        <v>101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20" ht="15.75" customHeight="1" x14ac:dyDescent="0.25">
      <c r="A3" s="73"/>
      <c r="C3" s="73" t="s">
        <v>50</v>
      </c>
      <c r="D3" s="179" t="str">
        <f>Grunddata!C7</f>
        <v>x</v>
      </c>
      <c r="E3" s="179"/>
      <c r="F3" s="179"/>
      <c r="G3" s="179"/>
      <c r="H3" s="179"/>
      <c r="I3" s="179"/>
      <c r="J3" s="80"/>
      <c r="K3" s="81" t="s">
        <v>51</v>
      </c>
      <c r="L3" s="179" t="str">
        <f>Grunddata!C6</f>
        <v>x</v>
      </c>
      <c r="M3" s="179"/>
    </row>
    <row r="4" spans="1:20" ht="9" customHeight="1" x14ac:dyDescent="0.25"/>
    <row r="5" spans="1:20" s="30" customFormat="1" ht="45.6" customHeight="1" x14ac:dyDescent="0.25">
      <c r="A5" s="83" t="s">
        <v>62</v>
      </c>
      <c r="B5" s="84" t="s">
        <v>0</v>
      </c>
      <c r="C5" s="85" t="s">
        <v>1</v>
      </c>
      <c r="D5" s="86" t="s">
        <v>2</v>
      </c>
      <c r="E5" s="87" t="s">
        <v>39</v>
      </c>
      <c r="F5" s="84" t="s">
        <v>40</v>
      </c>
      <c r="G5" s="84" t="s">
        <v>41</v>
      </c>
      <c r="H5" s="84" t="s">
        <v>42</v>
      </c>
      <c r="I5" s="84" t="s">
        <v>43</v>
      </c>
      <c r="J5" s="84" t="s">
        <v>52</v>
      </c>
      <c r="K5" s="84" t="s">
        <v>57</v>
      </c>
      <c r="L5" s="83" t="s">
        <v>44</v>
      </c>
      <c r="M5" s="83" t="s">
        <v>45</v>
      </c>
      <c r="N5" s="84" t="s">
        <v>41</v>
      </c>
      <c r="O5" s="84" t="s">
        <v>42</v>
      </c>
      <c r="P5" s="84" t="s">
        <v>43</v>
      </c>
      <c r="R5" s="88" t="s">
        <v>38</v>
      </c>
      <c r="S5" s="121" t="s">
        <v>125</v>
      </c>
      <c r="T5" s="130" t="s">
        <v>163</v>
      </c>
    </row>
    <row r="6" spans="1:20" x14ac:dyDescent="0.25">
      <c r="A6" s="90" t="str">
        <f>R6</f>
        <v>A-100%</v>
      </c>
      <c r="B6" s="91">
        <f>Kalender!A275</f>
        <v>46296</v>
      </c>
      <c r="C6" s="92" t="str">
        <f>Kalender!B275</f>
        <v>Tor</v>
      </c>
      <c r="D6" s="93" t="str">
        <f>Kalender!C275</f>
        <v/>
      </c>
      <c r="E6" s="19"/>
      <c r="F6" s="17"/>
      <c r="G6" s="17"/>
      <c r="H6" s="17"/>
      <c r="I6" s="17"/>
      <c r="J6" s="17"/>
      <c r="K6" s="94" t="str">
        <f>Q6</f>
        <v/>
      </c>
      <c r="L6" s="23"/>
      <c r="M6" s="24"/>
      <c r="N6" s="79">
        <f t="shared" ref="N6:N30" si="0">IF(F6&gt;0,0,IF(G6&gt;0,1,0))</f>
        <v>0</v>
      </c>
      <c r="O6" s="79">
        <f t="shared" ref="O6:O30" si="1">IF(F6&gt;0,0,IF(H6&gt;0,1-N6,0))</f>
        <v>0</v>
      </c>
      <c r="P6" s="79">
        <f t="shared" ref="P6:P30" si="2">IF(F6&gt;0,0,IF(I6&gt;0,1-N6-O6,0))</f>
        <v>0</v>
      </c>
      <c r="Q6" s="30" t="str">
        <f t="shared" ref="Q6:Q30" si="3">IF(F6=".",IF(SUM(G6:J6)=0,E6*-1,"Fel1"),IF(SUM(F6:J6)=0,"",IF(J6&gt;0,IF(E6=J6,IF(SUM(F6:I6)=0,"","Fel2"),"Fel3"),IF(SUM(G6:I6)&gt;0,IF(SUM(F6:I6)&lt;=E6,IF(E6-SUM(F6:I6)=0,"",SUM(F6:I6)-E6),"Fel4"),IF(E6-F6=0,"",F6-E6)))))</f>
        <v/>
      </c>
      <c r="R6" s="73" t="str">
        <f>IF(B6&lt;Grunddata!$B$18,"-",IF(B6&lt;=Grunddata!$C$18,Grunddata!$A$18&amp;"-"&amp;Grunddata!$D$18*100 &amp; "%",IF(B6&lt;=Grunddata!$C$19,Grunddata!$A$19&amp;"-"&amp;Grunddata!$D$19*100 &amp; "%",IF(B6&lt;=Grunddata!$C$20,Grunddata!$A$20&amp;"-"&amp;Grunddata!$D$20*100 &amp; "%",IF(B6&lt;=Grunddata!$C$21,Grunddata!$A$21&amp;"-"&amp;Grunddata!$D$21*100 &amp; "%",IF(B6&lt;=Grunddata!$C$22,Grunddata!$A$22&amp;"-"&amp;Grunddata!$D$22*100 &amp; "%","-"))))))</f>
        <v>A-100%</v>
      </c>
      <c r="S6">
        <f>IF(LEFT(A6,1)="A",Grunddata!$S$17,IF(LEFT(A6,1)="B",Grunddata!$S$18,IF(LEFT(A6,1)="C",Grunddata!$S$19,IF(LEFT(A6,1)="D",Grunddata!$S$20,IF(LEFT(A6,1)="E",Grunddata!$S$21,0)))))</f>
        <v>5.46</v>
      </c>
      <c r="T6">
        <f>IF(F6=".",0,IF(F6+G6+H6+I6+J6=0,E6,F6+G6+H6+I6+J6))</f>
        <v>0</v>
      </c>
    </row>
    <row r="7" spans="1:20" x14ac:dyDescent="0.25">
      <c r="A7" s="90" t="str">
        <f t="shared" ref="A7:A36" si="4">R7</f>
        <v>A-100%</v>
      </c>
      <c r="B7" s="91">
        <f>Kalender!A276</f>
        <v>46297</v>
      </c>
      <c r="C7" s="92" t="str">
        <f>Kalender!B276</f>
        <v>Fre</v>
      </c>
      <c r="D7" s="93" t="str">
        <f>Kalender!C276</f>
        <v/>
      </c>
      <c r="E7" s="19"/>
      <c r="F7" s="17"/>
      <c r="G7" s="17"/>
      <c r="H7" s="17"/>
      <c r="I7" s="17"/>
      <c r="J7" s="17"/>
      <c r="K7" s="94" t="str">
        <f t="shared" ref="K7:K36" si="5">Q7</f>
        <v/>
      </c>
      <c r="L7" s="23"/>
      <c r="M7" s="24"/>
      <c r="N7" s="79">
        <f t="shared" si="0"/>
        <v>0</v>
      </c>
      <c r="O7" s="79">
        <f t="shared" si="1"/>
        <v>0</v>
      </c>
      <c r="P7" s="79">
        <f t="shared" si="2"/>
        <v>0</v>
      </c>
      <c r="Q7" s="30" t="str">
        <f t="shared" si="3"/>
        <v/>
      </c>
      <c r="R7" s="73" t="str">
        <f>IF(B7&lt;Grunddata!$B$18,"-",IF(B7&lt;=Grunddata!$C$18,Grunddata!$A$18&amp;"-"&amp;Grunddata!$D$18*100 &amp; "%",IF(B7&lt;=Grunddata!$C$19,Grunddata!$A$19&amp;"-"&amp;Grunddata!$D$19*100 &amp; "%",IF(B7&lt;=Grunddata!$C$20,Grunddata!$A$20&amp;"-"&amp;Grunddata!$D$20*100 &amp; "%",IF(B7&lt;=Grunddata!$C$21,Grunddata!$A$21&amp;"-"&amp;Grunddata!$D$21*100 &amp; "%",IF(B7&lt;=Grunddata!$C$22,Grunddata!$A$22&amp;"-"&amp;Grunddata!$D$22*100 &amp; "%","-"))))))</f>
        <v>A-100%</v>
      </c>
      <c r="S7">
        <f>IF(LEFT(A7,1)="A",Grunddata!$S$17,IF(LEFT(A7,1)="B",Grunddata!$S$18,IF(LEFT(A7,1)="C",Grunddata!$S$19,IF(LEFT(A7,1)="D",Grunddata!$S$20,IF(LEFT(A7,1)="E",Grunddata!$S$21,0)))))</f>
        <v>5.46</v>
      </c>
      <c r="T7">
        <f t="shared" ref="T7:T36" si="6">IF(F7=".",0,IF(F7+G7+H7+I7+J7=0,E7,F7+G7+H7+I7+J7))</f>
        <v>0</v>
      </c>
    </row>
    <row r="8" spans="1:20" x14ac:dyDescent="0.25">
      <c r="A8" s="90" t="str">
        <f t="shared" si="4"/>
        <v>A-100%</v>
      </c>
      <c r="B8" s="91">
        <f>Kalender!A277</f>
        <v>46298</v>
      </c>
      <c r="C8" s="92" t="str">
        <f>Kalender!B277</f>
        <v>Lör</v>
      </c>
      <c r="D8" s="93" t="str">
        <f>Kalender!C277</f>
        <v/>
      </c>
      <c r="E8" s="19"/>
      <c r="F8" s="17"/>
      <c r="G8" s="17"/>
      <c r="H8" s="17"/>
      <c r="I8" s="17"/>
      <c r="J8" s="17"/>
      <c r="K8" s="94" t="str">
        <f t="shared" si="5"/>
        <v/>
      </c>
      <c r="L8" s="23"/>
      <c r="M8" s="24"/>
      <c r="N8" s="79">
        <f t="shared" si="0"/>
        <v>0</v>
      </c>
      <c r="O8" s="79">
        <f t="shared" si="1"/>
        <v>0</v>
      </c>
      <c r="P8" s="79">
        <f t="shared" si="2"/>
        <v>0</v>
      </c>
      <c r="Q8" s="30" t="str">
        <f t="shared" si="3"/>
        <v/>
      </c>
      <c r="R8" s="73" t="str">
        <f>IF(B8&lt;Grunddata!$B$18,"-",IF(B8&lt;=Grunddata!$C$18,Grunddata!$A$18&amp;"-"&amp;Grunddata!$D$18*100 &amp; "%",IF(B8&lt;=Grunddata!$C$19,Grunddata!$A$19&amp;"-"&amp;Grunddata!$D$19*100 &amp; "%",IF(B8&lt;=Grunddata!$C$20,Grunddata!$A$20&amp;"-"&amp;Grunddata!$D$20*100 &amp; "%",IF(B8&lt;=Grunddata!$C$21,Grunddata!$A$21&amp;"-"&amp;Grunddata!$D$21*100 &amp; "%",IF(B8&lt;=Grunddata!$C$22,Grunddata!$A$22&amp;"-"&amp;Grunddata!$D$22*100 &amp; "%","-"))))))</f>
        <v>A-100%</v>
      </c>
      <c r="S8">
        <f>IF(LEFT(A8,1)="A",Grunddata!$S$17,IF(LEFT(A8,1)="B",Grunddata!$S$18,IF(LEFT(A8,1)="C",Grunddata!$S$19,IF(LEFT(A8,1)="D",Grunddata!$S$20,IF(LEFT(A8,1)="E",Grunddata!$S$21,0)))))</f>
        <v>5.46</v>
      </c>
      <c r="T8">
        <f t="shared" si="6"/>
        <v>0</v>
      </c>
    </row>
    <row r="9" spans="1:20" x14ac:dyDescent="0.25">
      <c r="A9" s="90" t="str">
        <f t="shared" si="4"/>
        <v>A-100%</v>
      </c>
      <c r="B9" s="91">
        <f>Kalender!A278</f>
        <v>46299</v>
      </c>
      <c r="C9" s="92" t="str">
        <f>Kalender!B278</f>
        <v>Sön</v>
      </c>
      <c r="D9" s="93" t="str">
        <f>Kalender!C278</f>
        <v/>
      </c>
      <c r="E9" s="19"/>
      <c r="F9" s="17"/>
      <c r="G9" s="17"/>
      <c r="H9" s="17"/>
      <c r="I9" s="17"/>
      <c r="J9" s="17"/>
      <c r="K9" s="94" t="str">
        <f t="shared" si="5"/>
        <v/>
      </c>
      <c r="L9" s="23"/>
      <c r="M9" s="24"/>
      <c r="N9" s="79">
        <f t="shared" si="0"/>
        <v>0</v>
      </c>
      <c r="O9" s="79">
        <f t="shared" si="1"/>
        <v>0</v>
      </c>
      <c r="P9" s="79">
        <f t="shared" si="2"/>
        <v>0</v>
      </c>
      <c r="Q9" s="30" t="str">
        <f t="shared" si="3"/>
        <v/>
      </c>
      <c r="R9" s="73" t="str">
        <f>IF(B9&lt;Grunddata!$B$18,"-",IF(B9&lt;=Grunddata!$C$18,Grunddata!$A$18&amp;"-"&amp;Grunddata!$D$18*100 &amp; "%",IF(B9&lt;=Grunddata!$C$19,Grunddata!$A$19&amp;"-"&amp;Grunddata!$D$19*100 &amp; "%",IF(B9&lt;=Grunddata!$C$20,Grunddata!$A$20&amp;"-"&amp;Grunddata!$D$20*100 &amp; "%",IF(B9&lt;=Grunddata!$C$21,Grunddata!$A$21&amp;"-"&amp;Grunddata!$D$21*100 &amp; "%",IF(B9&lt;=Grunddata!$C$22,Grunddata!$A$22&amp;"-"&amp;Grunddata!$D$22*100 &amp; "%","-"))))))</f>
        <v>A-100%</v>
      </c>
      <c r="S9">
        <f>IF(LEFT(A9,1)="A",Grunddata!$S$17,IF(LEFT(A9,1)="B",Grunddata!$S$18,IF(LEFT(A9,1)="C",Grunddata!$S$19,IF(LEFT(A9,1)="D",Grunddata!$S$20,IF(LEFT(A9,1)="E",Grunddata!$S$21,0)))))</f>
        <v>5.46</v>
      </c>
      <c r="T9">
        <f t="shared" si="6"/>
        <v>0</v>
      </c>
    </row>
    <row r="10" spans="1:20" x14ac:dyDescent="0.25">
      <c r="A10" s="90" t="str">
        <f t="shared" si="4"/>
        <v>A-100%</v>
      </c>
      <c r="B10" s="91">
        <f>Kalender!A279</f>
        <v>46300</v>
      </c>
      <c r="C10" s="92" t="str">
        <f>Kalender!B279</f>
        <v>Mån</v>
      </c>
      <c r="D10" s="93" t="str">
        <f>Kalender!C279</f>
        <v/>
      </c>
      <c r="E10" s="19"/>
      <c r="F10" s="17"/>
      <c r="G10" s="17"/>
      <c r="H10" s="17"/>
      <c r="I10" s="17"/>
      <c r="J10" s="17"/>
      <c r="K10" s="94" t="str">
        <f t="shared" si="5"/>
        <v/>
      </c>
      <c r="L10" s="23"/>
      <c r="M10" s="24"/>
      <c r="N10" s="79">
        <f t="shared" si="0"/>
        <v>0</v>
      </c>
      <c r="O10" s="79">
        <f t="shared" si="1"/>
        <v>0</v>
      </c>
      <c r="P10" s="79">
        <f t="shared" si="2"/>
        <v>0</v>
      </c>
      <c r="Q10" s="30" t="str">
        <f t="shared" si="3"/>
        <v/>
      </c>
      <c r="R10" s="73" t="str">
        <f>IF(B10&lt;Grunddata!$B$18,"-",IF(B10&lt;=Grunddata!$C$18,Grunddata!$A$18&amp;"-"&amp;Grunddata!$D$18*100 &amp; "%",IF(B10&lt;=Grunddata!$C$19,Grunddata!$A$19&amp;"-"&amp;Grunddata!$D$19*100 &amp; "%",IF(B10&lt;=Grunddata!$C$20,Grunddata!$A$20&amp;"-"&amp;Grunddata!$D$20*100 &amp; "%",IF(B10&lt;=Grunddata!$C$21,Grunddata!$A$21&amp;"-"&amp;Grunddata!$D$21*100 &amp; "%",IF(B10&lt;=Grunddata!$C$22,Grunddata!$A$22&amp;"-"&amp;Grunddata!$D$22*100 &amp; "%","-"))))))</f>
        <v>A-100%</v>
      </c>
      <c r="S10">
        <f>IF(LEFT(A10,1)="A",Grunddata!$S$17,IF(LEFT(A10,1)="B",Grunddata!$S$18,IF(LEFT(A10,1)="C",Grunddata!$S$19,IF(LEFT(A10,1)="D",Grunddata!$S$20,IF(LEFT(A10,1)="E",Grunddata!$S$21,0)))))</f>
        <v>5.46</v>
      </c>
      <c r="T10">
        <f t="shared" si="6"/>
        <v>0</v>
      </c>
    </row>
    <row r="11" spans="1:20" x14ac:dyDescent="0.25">
      <c r="A11" s="90" t="str">
        <f t="shared" si="4"/>
        <v>A-100%</v>
      </c>
      <c r="B11" s="91">
        <f>Kalender!A280</f>
        <v>46301</v>
      </c>
      <c r="C11" s="92" t="str">
        <f>Kalender!B280</f>
        <v>Tis</v>
      </c>
      <c r="D11" s="93" t="str">
        <f>Kalender!C280</f>
        <v/>
      </c>
      <c r="E11" s="19"/>
      <c r="F11" s="17"/>
      <c r="G11" s="17"/>
      <c r="H11" s="17"/>
      <c r="I11" s="17"/>
      <c r="J11" s="17"/>
      <c r="K11" s="94" t="str">
        <f t="shared" si="5"/>
        <v/>
      </c>
      <c r="L11" s="23"/>
      <c r="M11" s="24"/>
      <c r="N11" s="79">
        <f t="shared" si="0"/>
        <v>0</v>
      </c>
      <c r="O11" s="79">
        <f t="shared" si="1"/>
        <v>0</v>
      </c>
      <c r="P11" s="79">
        <f t="shared" si="2"/>
        <v>0</v>
      </c>
      <c r="Q11" s="30" t="str">
        <f t="shared" si="3"/>
        <v/>
      </c>
      <c r="R11" s="73" t="str">
        <f>IF(B11&lt;Grunddata!$B$18,"-",IF(B11&lt;=Grunddata!$C$18,Grunddata!$A$18&amp;"-"&amp;Grunddata!$D$18*100 &amp; "%",IF(B11&lt;=Grunddata!$C$19,Grunddata!$A$19&amp;"-"&amp;Grunddata!$D$19*100 &amp; "%",IF(B11&lt;=Grunddata!$C$20,Grunddata!$A$20&amp;"-"&amp;Grunddata!$D$20*100 &amp; "%",IF(B11&lt;=Grunddata!$C$21,Grunddata!$A$21&amp;"-"&amp;Grunddata!$D$21*100 &amp; "%",IF(B11&lt;=Grunddata!$C$22,Grunddata!$A$22&amp;"-"&amp;Grunddata!$D$22*100 &amp; "%","-"))))))</f>
        <v>A-100%</v>
      </c>
      <c r="S11">
        <f>IF(LEFT(A11,1)="A",Grunddata!$S$17,IF(LEFT(A11,1)="B",Grunddata!$S$18,IF(LEFT(A11,1)="C",Grunddata!$S$19,IF(LEFT(A11,1)="D",Grunddata!$S$20,IF(LEFT(A11,1)="E",Grunddata!$S$21,0)))))</f>
        <v>5.46</v>
      </c>
      <c r="T11">
        <f t="shared" si="6"/>
        <v>0</v>
      </c>
    </row>
    <row r="12" spans="1:20" x14ac:dyDescent="0.25">
      <c r="A12" s="90" t="str">
        <f t="shared" si="4"/>
        <v>A-100%</v>
      </c>
      <c r="B12" s="91">
        <f>Kalender!A281</f>
        <v>46302</v>
      </c>
      <c r="C12" s="92" t="str">
        <f>Kalender!B281</f>
        <v>Ons</v>
      </c>
      <c r="D12" s="93" t="str">
        <f>Kalender!C281</f>
        <v/>
      </c>
      <c r="E12" s="19"/>
      <c r="F12" s="17"/>
      <c r="G12" s="17"/>
      <c r="H12" s="17"/>
      <c r="I12" s="17"/>
      <c r="J12" s="17"/>
      <c r="K12" s="94" t="str">
        <f t="shared" si="5"/>
        <v/>
      </c>
      <c r="L12" s="23"/>
      <c r="M12" s="24"/>
      <c r="N12" s="79">
        <f t="shared" si="0"/>
        <v>0</v>
      </c>
      <c r="O12" s="79">
        <f t="shared" si="1"/>
        <v>0</v>
      </c>
      <c r="P12" s="79">
        <f t="shared" si="2"/>
        <v>0</v>
      </c>
      <c r="Q12" s="30" t="str">
        <f t="shared" si="3"/>
        <v/>
      </c>
      <c r="R12" s="73" t="str">
        <f>IF(B12&lt;Grunddata!$B$18,"-",IF(B12&lt;=Grunddata!$C$18,Grunddata!$A$18&amp;"-"&amp;Grunddata!$D$18*100 &amp; "%",IF(B12&lt;=Grunddata!$C$19,Grunddata!$A$19&amp;"-"&amp;Grunddata!$D$19*100 &amp; "%",IF(B12&lt;=Grunddata!$C$20,Grunddata!$A$20&amp;"-"&amp;Grunddata!$D$20*100 &amp; "%",IF(B12&lt;=Grunddata!$C$21,Grunddata!$A$21&amp;"-"&amp;Grunddata!$D$21*100 &amp; "%",IF(B12&lt;=Grunddata!$C$22,Grunddata!$A$22&amp;"-"&amp;Grunddata!$D$22*100 &amp; "%","-"))))))</f>
        <v>A-100%</v>
      </c>
      <c r="S12">
        <f>IF(LEFT(A12,1)="A",Grunddata!$S$17,IF(LEFT(A12,1)="B",Grunddata!$S$18,IF(LEFT(A12,1)="C",Grunddata!$S$19,IF(LEFT(A12,1)="D",Grunddata!$S$20,IF(LEFT(A12,1)="E",Grunddata!$S$21,0)))))</f>
        <v>5.46</v>
      </c>
      <c r="T12">
        <f t="shared" si="6"/>
        <v>0</v>
      </c>
    </row>
    <row r="13" spans="1:20" x14ac:dyDescent="0.25">
      <c r="A13" s="90" t="str">
        <f t="shared" si="4"/>
        <v>A-100%</v>
      </c>
      <c r="B13" s="91">
        <f>Kalender!A282</f>
        <v>46303</v>
      </c>
      <c r="C13" s="92" t="str">
        <f>Kalender!B282</f>
        <v>Tor</v>
      </c>
      <c r="D13" s="93" t="str">
        <f>Kalender!C282</f>
        <v/>
      </c>
      <c r="E13" s="19"/>
      <c r="F13" s="17"/>
      <c r="G13" s="17"/>
      <c r="H13" s="17"/>
      <c r="I13" s="17"/>
      <c r="J13" s="17"/>
      <c r="K13" s="94" t="str">
        <f t="shared" si="5"/>
        <v/>
      </c>
      <c r="L13" s="23"/>
      <c r="M13" s="24"/>
      <c r="N13" s="79">
        <f t="shared" si="0"/>
        <v>0</v>
      </c>
      <c r="O13" s="79">
        <f t="shared" si="1"/>
        <v>0</v>
      </c>
      <c r="P13" s="79">
        <f t="shared" si="2"/>
        <v>0</v>
      </c>
      <c r="Q13" s="30" t="str">
        <f t="shared" si="3"/>
        <v/>
      </c>
      <c r="R13" s="73" t="str">
        <f>IF(B13&lt;Grunddata!$B$18,"-",IF(B13&lt;=Grunddata!$C$18,Grunddata!$A$18&amp;"-"&amp;Grunddata!$D$18*100 &amp; "%",IF(B13&lt;=Grunddata!$C$19,Grunddata!$A$19&amp;"-"&amp;Grunddata!$D$19*100 &amp; "%",IF(B13&lt;=Grunddata!$C$20,Grunddata!$A$20&amp;"-"&amp;Grunddata!$D$20*100 &amp; "%",IF(B13&lt;=Grunddata!$C$21,Grunddata!$A$21&amp;"-"&amp;Grunddata!$D$21*100 &amp; "%",IF(B13&lt;=Grunddata!$C$22,Grunddata!$A$22&amp;"-"&amp;Grunddata!$D$22*100 &amp; "%","-"))))))</f>
        <v>A-100%</v>
      </c>
      <c r="S13">
        <f>IF(LEFT(A13,1)="A",Grunddata!$S$17,IF(LEFT(A13,1)="B",Grunddata!$S$18,IF(LEFT(A13,1)="C",Grunddata!$S$19,IF(LEFT(A13,1)="D",Grunddata!$S$20,IF(LEFT(A13,1)="E",Grunddata!$S$21,0)))))</f>
        <v>5.46</v>
      </c>
      <c r="T13">
        <f t="shared" si="6"/>
        <v>0</v>
      </c>
    </row>
    <row r="14" spans="1:20" x14ac:dyDescent="0.25">
      <c r="A14" s="90" t="str">
        <f t="shared" si="4"/>
        <v>A-100%</v>
      </c>
      <c r="B14" s="91">
        <f>Kalender!A283</f>
        <v>46304</v>
      </c>
      <c r="C14" s="92" t="str">
        <f>Kalender!B283</f>
        <v>Fre</v>
      </c>
      <c r="D14" s="93" t="str">
        <f>Kalender!C283</f>
        <v/>
      </c>
      <c r="E14" s="19"/>
      <c r="F14" s="17"/>
      <c r="G14" s="17"/>
      <c r="H14" s="17"/>
      <c r="I14" s="17"/>
      <c r="J14" s="17"/>
      <c r="K14" s="94" t="str">
        <f t="shared" si="5"/>
        <v/>
      </c>
      <c r="L14" s="23"/>
      <c r="M14" s="24"/>
      <c r="N14" s="79">
        <f t="shared" si="0"/>
        <v>0</v>
      </c>
      <c r="O14" s="79">
        <f t="shared" si="1"/>
        <v>0</v>
      </c>
      <c r="P14" s="79">
        <f t="shared" si="2"/>
        <v>0</v>
      </c>
      <c r="Q14" s="30" t="str">
        <f t="shared" si="3"/>
        <v/>
      </c>
      <c r="R14" s="73" t="str">
        <f>IF(B14&lt;Grunddata!$B$18,"-",IF(B14&lt;=Grunddata!$C$18,Grunddata!$A$18&amp;"-"&amp;Grunddata!$D$18*100 &amp; "%",IF(B14&lt;=Grunddata!$C$19,Grunddata!$A$19&amp;"-"&amp;Grunddata!$D$19*100 &amp; "%",IF(B14&lt;=Grunddata!$C$20,Grunddata!$A$20&amp;"-"&amp;Grunddata!$D$20*100 &amp; "%",IF(B14&lt;=Grunddata!$C$21,Grunddata!$A$21&amp;"-"&amp;Grunddata!$D$21*100 &amp; "%",IF(B14&lt;=Grunddata!$C$22,Grunddata!$A$22&amp;"-"&amp;Grunddata!$D$22*100 &amp; "%","-"))))))</f>
        <v>A-100%</v>
      </c>
      <c r="S14">
        <f>IF(LEFT(A14,1)="A",Grunddata!$S$17,IF(LEFT(A14,1)="B",Grunddata!$S$18,IF(LEFT(A14,1)="C",Grunddata!$S$19,IF(LEFT(A14,1)="D",Grunddata!$S$20,IF(LEFT(A14,1)="E",Grunddata!$S$21,0)))))</f>
        <v>5.46</v>
      </c>
      <c r="T14">
        <f t="shared" si="6"/>
        <v>0</v>
      </c>
    </row>
    <row r="15" spans="1:20" x14ac:dyDescent="0.25">
      <c r="A15" s="90" t="str">
        <f t="shared" si="4"/>
        <v>A-100%</v>
      </c>
      <c r="B15" s="91">
        <f>Kalender!A284</f>
        <v>46305</v>
      </c>
      <c r="C15" s="92" t="str">
        <f>Kalender!B284</f>
        <v>Lör</v>
      </c>
      <c r="D15" s="93" t="str">
        <f>Kalender!C284</f>
        <v/>
      </c>
      <c r="E15" s="19"/>
      <c r="F15" s="17"/>
      <c r="G15" s="17"/>
      <c r="H15" s="17"/>
      <c r="I15" s="17"/>
      <c r="J15" s="17"/>
      <c r="K15" s="94" t="str">
        <f t="shared" si="5"/>
        <v/>
      </c>
      <c r="L15" s="23"/>
      <c r="M15" s="24"/>
      <c r="N15" s="79">
        <f t="shared" si="0"/>
        <v>0</v>
      </c>
      <c r="O15" s="79">
        <f t="shared" si="1"/>
        <v>0</v>
      </c>
      <c r="P15" s="79">
        <f t="shared" si="2"/>
        <v>0</v>
      </c>
      <c r="Q15" s="30" t="str">
        <f t="shared" si="3"/>
        <v/>
      </c>
      <c r="R15" s="73" t="str">
        <f>IF(B15&lt;Grunddata!$B$18,"-",IF(B15&lt;=Grunddata!$C$18,Grunddata!$A$18&amp;"-"&amp;Grunddata!$D$18*100 &amp; "%",IF(B15&lt;=Grunddata!$C$19,Grunddata!$A$19&amp;"-"&amp;Grunddata!$D$19*100 &amp; "%",IF(B15&lt;=Grunddata!$C$20,Grunddata!$A$20&amp;"-"&amp;Grunddata!$D$20*100 &amp; "%",IF(B15&lt;=Grunddata!$C$21,Grunddata!$A$21&amp;"-"&amp;Grunddata!$D$21*100 &amp; "%",IF(B15&lt;=Grunddata!$C$22,Grunddata!$A$22&amp;"-"&amp;Grunddata!$D$22*100 &amp; "%","-"))))))</f>
        <v>A-100%</v>
      </c>
      <c r="S15">
        <f>IF(LEFT(A15,1)="A",Grunddata!$S$17,IF(LEFT(A15,1)="B",Grunddata!$S$18,IF(LEFT(A15,1)="C",Grunddata!$S$19,IF(LEFT(A15,1)="D",Grunddata!$S$20,IF(LEFT(A15,1)="E",Grunddata!$S$21,0)))))</f>
        <v>5.46</v>
      </c>
      <c r="T15">
        <f t="shared" si="6"/>
        <v>0</v>
      </c>
    </row>
    <row r="16" spans="1:20" x14ac:dyDescent="0.25">
      <c r="A16" s="90" t="str">
        <f t="shared" si="4"/>
        <v>A-100%</v>
      </c>
      <c r="B16" s="91">
        <f>Kalender!A285</f>
        <v>46306</v>
      </c>
      <c r="C16" s="92" t="str">
        <f>Kalender!B285</f>
        <v>Sön</v>
      </c>
      <c r="D16" s="93" t="str">
        <f>Kalender!C285</f>
        <v/>
      </c>
      <c r="E16" s="19"/>
      <c r="F16" s="17"/>
      <c r="G16" s="17"/>
      <c r="H16" s="17"/>
      <c r="I16" s="17"/>
      <c r="J16" s="17"/>
      <c r="K16" s="94" t="str">
        <f t="shared" si="5"/>
        <v/>
      </c>
      <c r="L16" s="23"/>
      <c r="M16" s="24"/>
      <c r="N16" s="79">
        <f t="shared" si="0"/>
        <v>0</v>
      </c>
      <c r="O16" s="79">
        <f t="shared" si="1"/>
        <v>0</v>
      </c>
      <c r="P16" s="79">
        <f t="shared" si="2"/>
        <v>0</v>
      </c>
      <c r="Q16" s="30" t="str">
        <f t="shared" si="3"/>
        <v/>
      </c>
      <c r="R16" s="73" t="str">
        <f>IF(B16&lt;Grunddata!$B$18,"-",IF(B16&lt;=Grunddata!$C$18,Grunddata!$A$18&amp;"-"&amp;Grunddata!$D$18*100 &amp; "%",IF(B16&lt;=Grunddata!$C$19,Grunddata!$A$19&amp;"-"&amp;Grunddata!$D$19*100 &amp; "%",IF(B16&lt;=Grunddata!$C$20,Grunddata!$A$20&amp;"-"&amp;Grunddata!$D$20*100 &amp; "%",IF(B16&lt;=Grunddata!$C$21,Grunddata!$A$21&amp;"-"&amp;Grunddata!$D$21*100 &amp; "%",IF(B16&lt;=Grunddata!$C$22,Grunddata!$A$22&amp;"-"&amp;Grunddata!$D$22*100 &amp; "%","-"))))))</f>
        <v>A-100%</v>
      </c>
      <c r="S16">
        <f>IF(LEFT(A16,1)="A",Grunddata!$S$17,IF(LEFT(A16,1)="B",Grunddata!$S$18,IF(LEFT(A16,1)="C",Grunddata!$S$19,IF(LEFT(A16,1)="D",Grunddata!$S$20,IF(LEFT(A16,1)="E",Grunddata!$S$21,0)))))</f>
        <v>5.46</v>
      </c>
      <c r="T16">
        <f t="shared" si="6"/>
        <v>0</v>
      </c>
    </row>
    <row r="17" spans="1:20" x14ac:dyDescent="0.25">
      <c r="A17" s="90" t="str">
        <f t="shared" si="4"/>
        <v>A-100%</v>
      </c>
      <c r="B17" s="91">
        <f>Kalender!A286</f>
        <v>46307</v>
      </c>
      <c r="C17" s="92" t="str">
        <f>Kalender!B286</f>
        <v>Mån</v>
      </c>
      <c r="D17" s="93" t="str">
        <f>Kalender!C286</f>
        <v/>
      </c>
      <c r="E17" s="19"/>
      <c r="F17" s="17"/>
      <c r="G17" s="17"/>
      <c r="H17" s="17"/>
      <c r="I17" s="17"/>
      <c r="J17" s="17"/>
      <c r="K17" s="94" t="str">
        <f t="shared" si="5"/>
        <v/>
      </c>
      <c r="L17" s="23"/>
      <c r="M17" s="24"/>
      <c r="N17" s="79">
        <f t="shared" si="0"/>
        <v>0</v>
      </c>
      <c r="O17" s="79">
        <f t="shared" si="1"/>
        <v>0</v>
      </c>
      <c r="P17" s="79">
        <f t="shared" si="2"/>
        <v>0</v>
      </c>
      <c r="Q17" s="30" t="str">
        <f t="shared" si="3"/>
        <v/>
      </c>
      <c r="R17" s="73" t="str">
        <f>IF(B17&lt;Grunddata!$B$18,"-",IF(B17&lt;=Grunddata!$C$18,Grunddata!$A$18&amp;"-"&amp;Grunddata!$D$18*100 &amp; "%",IF(B17&lt;=Grunddata!$C$19,Grunddata!$A$19&amp;"-"&amp;Grunddata!$D$19*100 &amp; "%",IF(B17&lt;=Grunddata!$C$20,Grunddata!$A$20&amp;"-"&amp;Grunddata!$D$20*100 &amp; "%",IF(B17&lt;=Grunddata!$C$21,Grunddata!$A$21&amp;"-"&amp;Grunddata!$D$21*100 &amp; "%",IF(B17&lt;=Grunddata!$C$22,Grunddata!$A$22&amp;"-"&amp;Grunddata!$D$22*100 &amp; "%","-"))))))</f>
        <v>A-100%</v>
      </c>
      <c r="S17">
        <f>IF(LEFT(A17,1)="A",Grunddata!$S$17,IF(LEFT(A17,1)="B",Grunddata!$S$18,IF(LEFT(A17,1)="C",Grunddata!$S$19,IF(LEFT(A17,1)="D",Grunddata!$S$20,IF(LEFT(A17,1)="E",Grunddata!$S$21,0)))))</f>
        <v>5.46</v>
      </c>
      <c r="T17">
        <f t="shared" si="6"/>
        <v>0</v>
      </c>
    </row>
    <row r="18" spans="1:20" x14ac:dyDescent="0.25">
      <c r="A18" s="90" t="str">
        <f t="shared" si="4"/>
        <v>A-100%</v>
      </c>
      <c r="B18" s="91">
        <f>Kalender!A287</f>
        <v>46308</v>
      </c>
      <c r="C18" s="92" t="str">
        <f>Kalender!B287</f>
        <v>Tis</v>
      </c>
      <c r="D18" s="93" t="str">
        <f>Kalender!C287</f>
        <v/>
      </c>
      <c r="E18" s="19"/>
      <c r="F18" s="17"/>
      <c r="G18" s="17"/>
      <c r="H18" s="17"/>
      <c r="I18" s="17"/>
      <c r="J18" s="17"/>
      <c r="K18" s="94" t="str">
        <f t="shared" si="5"/>
        <v/>
      </c>
      <c r="L18" s="23"/>
      <c r="M18" s="24"/>
      <c r="N18" s="79">
        <f t="shared" si="0"/>
        <v>0</v>
      </c>
      <c r="O18" s="79">
        <f t="shared" si="1"/>
        <v>0</v>
      </c>
      <c r="P18" s="79">
        <f t="shared" si="2"/>
        <v>0</v>
      </c>
      <c r="Q18" s="30" t="str">
        <f t="shared" si="3"/>
        <v/>
      </c>
      <c r="R18" s="73" t="str">
        <f>IF(B18&lt;Grunddata!$B$18,"-",IF(B18&lt;=Grunddata!$C$18,Grunddata!$A$18&amp;"-"&amp;Grunddata!$D$18*100 &amp; "%",IF(B18&lt;=Grunddata!$C$19,Grunddata!$A$19&amp;"-"&amp;Grunddata!$D$19*100 &amp; "%",IF(B18&lt;=Grunddata!$C$20,Grunddata!$A$20&amp;"-"&amp;Grunddata!$D$20*100 &amp; "%",IF(B18&lt;=Grunddata!$C$21,Grunddata!$A$21&amp;"-"&amp;Grunddata!$D$21*100 &amp; "%",IF(B18&lt;=Grunddata!$C$22,Grunddata!$A$22&amp;"-"&amp;Grunddata!$D$22*100 &amp; "%","-"))))))</f>
        <v>A-100%</v>
      </c>
      <c r="S18">
        <f>IF(LEFT(A18,1)="A",Grunddata!$S$17,IF(LEFT(A18,1)="B",Grunddata!$S$18,IF(LEFT(A18,1)="C",Grunddata!$S$19,IF(LEFT(A18,1)="D",Grunddata!$S$20,IF(LEFT(A18,1)="E",Grunddata!$S$21,0)))))</f>
        <v>5.46</v>
      </c>
      <c r="T18">
        <f t="shared" si="6"/>
        <v>0</v>
      </c>
    </row>
    <row r="19" spans="1:20" x14ac:dyDescent="0.25">
      <c r="A19" s="90" t="str">
        <f t="shared" si="4"/>
        <v>A-100%</v>
      </c>
      <c r="B19" s="91">
        <f>Kalender!A288</f>
        <v>46309</v>
      </c>
      <c r="C19" s="92" t="str">
        <f>Kalender!B288</f>
        <v>Ons</v>
      </c>
      <c r="D19" s="93" t="str">
        <f>Kalender!C288</f>
        <v/>
      </c>
      <c r="E19" s="19"/>
      <c r="F19" s="17"/>
      <c r="G19" s="17"/>
      <c r="H19" s="17"/>
      <c r="I19" s="17"/>
      <c r="J19" s="17"/>
      <c r="K19" s="94" t="str">
        <f t="shared" si="5"/>
        <v/>
      </c>
      <c r="L19" s="23"/>
      <c r="M19" s="24"/>
      <c r="N19" s="79">
        <f t="shared" si="0"/>
        <v>0</v>
      </c>
      <c r="O19" s="79">
        <f t="shared" si="1"/>
        <v>0</v>
      </c>
      <c r="P19" s="79">
        <f t="shared" si="2"/>
        <v>0</v>
      </c>
      <c r="Q19" s="30" t="str">
        <f t="shared" si="3"/>
        <v/>
      </c>
      <c r="R19" s="73" t="str">
        <f>IF(B19&lt;Grunddata!$B$18,"-",IF(B19&lt;=Grunddata!$C$18,Grunddata!$A$18&amp;"-"&amp;Grunddata!$D$18*100 &amp; "%",IF(B19&lt;=Grunddata!$C$19,Grunddata!$A$19&amp;"-"&amp;Grunddata!$D$19*100 &amp; "%",IF(B19&lt;=Grunddata!$C$20,Grunddata!$A$20&amp;"-"&amp;Grunddata!$D$20*100 &amp; "%",IF(B19&lt;=Grunddata!$C$21,Grunddata!$A$21&amp;"-"&amp;Grunddata!$D$21*100 &amp; "%",IF(B19&lt;=Grunddata!$C$22,Grunddata!$A$22&amp;"-"&amp;Grunddata!$D$22*100 &amp; "%","-"))))))</f>
        <v>A-100%</v>
      </c>
      <c r="S19">
        <f>IF(LEFT(A19,1)="A",Grunddata!$S$17,IF(LEFT(A19,1)="B",Grunddata!$S$18,IF(LEFT(A19,1)="C",Grunddata!$S$19,IF(LEFT(A19,1)="D",Grunddata!$S$20,IF(LEFT(A19,1)="E",Grunddata!$S$21,0)))))</f>
        <v>5.46</v>
      </c>
      <c r="T19">
        <f t="shared" si="6"/>
        <v>0</v>
      </c>
    </row>
    <row r="20" spans="1:20" x14ac:dyDescent="0.25">
      <c r="A20" s="90" t="str">
        <f t="shared" si="4"/>
        <v>A-100%</v>
      </c>
      <c r="B20" s="91">
        <f>Kalender!A289</f>
        <v>46310</v>
      </c>
      <c r="C20" s="92" t="str">
        <f>Kalender!B289</f>
        <v>Tor</v>
      </c>
      <c r="D20" s="93" t="str">
        <f>Kalender!C289</f>
        <v/>
      </c>
      <c r="E20" s="19"/>
      <c r="F20" s="17"/>
      <c r="G20" s="17"/>
      <c r="H20" s="17"/>
      <c r="I20" s="17"/>
      <c r="J20" s="17"/>
      <c r="K20" s="94" t="str">
        <f t="shared" si="5"/>
        <v/>
      </c>
      <c r="L20" s="23"/>
      <c r="M20" s="24"/>
      <c r="N20" s="79">
        <f t="shared" si="0"/>
        <v>0</v>
      </c>
      <c r="O20" s="79">
        <f t="shared" si="1"/>
        <v>0</v>
      </c>
      <c r="P20" s="79">
        <f t="shared" si="2"/>
        <v>0</v>
      </c>
      <c r="Q20" s="30" t="str">
        <f t="shared" si="3"/>
        <v/>
      </c>
      <c r="R20" s="73" t="str">
        <f>IF(B20&lt;Grunddata!$B$18,"-",IF(B20&lt;=Grunddata!$C$18,Grunddata!$A$18&amp;"-"&amp;Grunddata!$D$18*100 &amp; "%",IF(B20&lt;=Grunddata!$C$19,Grunddata!$A$19&amp;"-"&amp;Grunddata!$D$19*100 &amp; "%",IF(B20&lt;=Grunddata!$C$20,Grunddata!$A$20&amp;"-"&amp;Grunddata!$D$20*100 &amp; "%",IF(B20&lt;=Grunddata!$C$21,Grunddata!$A$21&amp;"-"&amp;Grunddata!$D$21*100 &amp; "%",IF(B20&lt;=Grunddata!$C$22,Grunddata!$A$22&amp;"-"&amp;Grunddata!$D$22*100 &amp; "%","-"))))))</f>
        <v>A-100%</v>
      </c>
      <c r="S20">
        <f>IF(LEFT(A20,1)="A",Grunddata!$S$17,IF(LEFT(A20,1)="B",Grunddata!$S$18,IF(LEFT(A20,1)="C",Grunddata!$S$19,IF(LEFT(A20,1)="D",Grunddata!$S$20,IF(LEFT(A20,1)="E",Grunddata!$S$21,0)))))</f>
        <v>5.46</v>
      </c>
      <c r="T20">
        <f t="shared" si="6"/>
        <v>0</v>
      </c>
    </row>
    <row r="21" spans="1:20" x14ac:dyDescent="0.25">
      <c r="A21" s="90" t="str">
        <f t="shared" si="4"/>
        <v>A-100%</v>
      </c>
      <c r="B21" s="91">
        <f>Kalender!A290</f>
        <v>46311</v>
      </c>
      <c r="C21" s="92" t="str">
        <f>Kalender!B290</f>
        <v>Fre</v>
      </c>
      <c r="D21" s="93" t="str">
        <f>Kalender!C290</f>
        <v/>
      </c>
      <c r="E21" s="19"/>
      <c r="F21" s="17"/>
      <c r="G21" s="17"/>
      <c r="H21" s="17"/>
      <c r="I21" s="17"/>
      <c r="J21" s="17"/>
      <c r="K21" s="94" t="str">
        <f t="shared" si="5"/>
        <v/>
      </c>
      <c r="L21" s="23"/>
      <c r="M21" s="24"/>
      <c r="N21" s="79">
        <f t="shared" si="0"/>
        <v>0</v>
      </c>
      <c r="O21" s="79">
        <f t="shared" si="1"/>
        <v>0</v>
      </c>
      <c r="P21" s="79">
        <f t="shared" si="2"/>
        <v>0</v>
      </c>
      <c r="Q21" s="30" t="str">
        <f t="shared" si="3"/>
        <v/>
      </c>
      <c r="R21" s="73" t="str">
        <f>IF(B21&lt;Grunddata!$B$18,"-",IF(B21&lt;=Grunddata!$C$18,Grunddata!$A$18&amp;"-"&amp;Grunddata!$D$18*100 &amp; "%",IF(B21&lt;=Grunddata!$C$19,Grunddata!$A$19&amp;"-"&amp;Grunddata!$D$19*100 &amp; "%",IF(B21&lt;=Grunddata!$C$20,Grunddata!$A$20&amp;"-"&amp;Grunddata!$D$20*100 &amp; "%",IF(B21&lt;=Grunddata!$C$21,Grunddata!$A$21&amp;"-"&amp;Grunddata!$D$21*100 &amp; "%",IF(B21&lt;=Grunddata!$C$22,Grunddata!$A$22&amp;"-"&amp;Grunddata!$D$22*100 &amp; "%","-"))))))</f>
        <v>A-100%</v>
      </c>
      <c r="S21">
        <f>IF(LEFT(A21,1)="A",Grunddata!$S$17,IF(LEFT(A21,1)="B",Grunddata!$S$18,IF(LEFT(A21,1)="C",Grunddata!$S$19,IF(LEFT(A21,1)="D",Grunddata!$S$20,IF(LEFT(A21,1)="E",Grunddata!$S$21,0)))))</f>
        <v>5.46</v>
      </c>
      <c r="T21">
        <f t="shared" si="6"/>
        <v>0</v>
      </c>
    </row>
    <row r="22" spans="1:20" x14ac:dyDescent="0.25">
      <c r="A22" s="90" t="str">
        <f t="shared" si="4"/>
        <v>A-100%</v>
      </c>
      <c r="B22" s="91">
        <f>Kalender!A291</f>
        <v>46312</v>
      </c>
      <c r="C22" s="92" t="str">
        <f>Kalender!B291</f>
        <v>Lör</v>
      </c>
      <c r="D22" s="93" t="str">
        <f>Kalender!C291</f>
        <v/>
      </c>
      <c r="E22" s="19"/>
      <c r="F22" s="17"/>
      <c r="G22" s="17"/>
      <c r="H22" s="17"/>
      <c r="I22" s="17"/>
      <c r="J22" s="17"/>
      <c r="K22" s="94" t="str">
        <f t="shared" si="5"/>
        <v/>
      </c>
      <c r="L22" s="23"/>
      <c r="M22" s="24"/>
      <c r="N22" s="79">
        <f t="shared" si="0"/>
        <v>0</v>
      </c>
      <c r="O22" s="79">
        <f t="shared" si="1"/>
        <v>0</v>
      </c>
      <c r="P22" s="79">
        <f t="shared" si="2"/>
        <v>0</v>
      </c>
      <c r="Q22" s="30" t="str">
        <f t="shared" si="3"/>
        <v/>
      </c>
      <c r="R22" s="73" t="str">
        <f>IF(B22&lt;Grunddata!$B$18,"-",IF(B22&lt;=Grunddata!$C$18,Grunddata!$A$18&amp;"-"&amp;Grunddata!$D$18*100 &amp; "%",IF(B22&lt;=Grunddata!$C$19,Grunddata!$A$19&amp;"-"&amp;Grunddata!$D$19*100 &amp; "%",IF(B22&lt;=Grunddata!$C$20,Grunddata!$A$20&amp;"-"&amp;Grunddata!$D$20*100 &amp; "%",IF(B22&lt;=Grunddata!$C$21,Grunddata!$A$21&amp;"-"&amp;Grunddata!$D$21*100 &amp; "%",IF(B22&lt;=Grunddata!$C$22,Grunddata!$A$22&amp;"-"&amp;Grunddata!$D$22*100 &amp; "%","-"))))))</f>
        <v>A-100%</v>
      </c>
      <c r="S22">
        <f>IF(LEFT(A22,1)="A",Grunddata!$S$17,IF(LEFT(A22,1)="B",Grunddata!$S$18,IF(LEFT(A22,1)="C",Grunddata!$S$19,IF(LEFT(A22,1)="D",Grunddata!$S$20,IF(LEFT(A22,1)="E",Grunddata!$S$21,0)))))</f>
        <v>5.46</v>
      </c>
      <c r="T22">
        <f t="shared" si="6"/>
        <v>0</v>
      </c>
    </row>
    <row r="23" spans="1:20" x14ac:dyDescent="0.25">
      <c r="A23" s="90" t="str">
        <f t="shared" si="4"/>
        <v>A-100%</v>
      </c>
      <c r="B23" s="91">
        <f>Kalender!A292</f>
        <v>46313</v>
      </c>
      <c r="C23" s="92" t="str">
        <f>Kalender!B292</f>
        <v>Sön</v>
      </c>
      <c r="D23" s="93" t="str">
        <f>Kalender!C292</f>
        <v/>
      </c>
      <c r="E23" s="19"/>
      <c r="F23" s="17"/>
      <c r="G23" s="17"/>
      <c r="H23" s="17"/>
      <c r="I23" s="17"/>
      <c r="J23" s="17"/>
      <c r="K23" s="94" t="str">
        <f t="shared" si="5"/>
        <v/>
      </c>
      <c r="L23" s="23"/>
      <c r="M23" s="24"/>
      <c r="N23" s="79">
        <f t="shared" si="0"/>
        <v>0</v>
      </c>
      <c r="O23" s="79">
        <f t="shared" si="1"/>
        <v>0</v>
      </c>
      <c r="P23" s="79">
        <f t="shared" si="2"/>
        <v>0</v>
      </c>
      <c r="Q23" s="30" t="str">
        <f t="shared" si="3"/>
        <v/>
      </c>
      <c r="R23" s="73" t="str">
        <f>IF(B23&lt;Grunddata!$B$18,"-",IF(B23&lt;=Grunddata!$C$18,Grunddata!$A$18&amp;"-"&amp;Grunddata!$D$18*100 &amp; "%",IF(B23&lt;=Grunddata!$C$19,Grunddata!$A$19&amp;"-"&amp;Grunddata!$D$19*100 &amp; "%",IF(B23&lt;=Grunddata!$C$20,Grunddata!$A$20&amp;"-"&amp;Grunddata!$D$20*100 &amp; "%",IF(B23&lt;=Grunddata!$C$21,Grunddata!$A$21&amp;"-"&amp;Grunddata!$D$21*100 &amp; "%",IF(B23&lt;=Grunddata!$C$22,Grunddata!$A$22&amp;"-"&amp;Grunddata!$D$22*100 &amp; "%","-"))))))</f>
        <v>A-100%</v>
      </c>
      <c r="S23">
        <f>IF(LEFT(A23,1)="A",Grunddata!$S$17,IF(LEFT(A23,1)="B",Grunddata!$S$18,IF(LEFT(A23,1)="C",Grunddata!$S$19,IF(LEFT(A23,1)="D",Grunddata!$S$20,IF(LEFT(A23,1)="E",Grunddata!$S$21,0)))))</f>
        <v>5.46</v>
      </c>
      <c r="T23">
        <f t="shared" si="6"/>
        <v>0</v>
      </c>
    </row>
    <row r="24" spans="1:20" x14ac:dyDescent="0.25">
      <c r="A24" s="90" t="str">
        <f t="shared" si="4"/>
        <v>A-100%</v>
      </c>
      <c r="B24" s="91">
        <f>Kalender!A293</f>
        <v>46314</v>
      </c>
      <c r="C24" s="92" t="str">
        <f>Kalender!B293</f>
        <v>Mån</v>
      </c>
      <c r="D24" s="93" t="str">
        <f>Kalender!C293</f>
        <v/>
      </c>
      <c r="E24" s="19"/>
      <c r="F24" s="17"/>
      <c r="G24" s="17"/>
      <c r="H24" s="17"/>
      <c r="I24" s="17"/>
      <c r="J24" s="17"/>
      <c r="K24" s="94" t="str">
        <f t="shared" si="5"/>
        <v/>
      </c>
      <c r="L24" s="23"/>
      <c r="M24" s="24"/>
      <c r="N24" s="79">
        <f t="shared" si="0"/>
        <v>0</v>
      </c>
      <c r="O24" s="79">
        <f t="shared" si="1"/>
        <v>0</v>
      </c>
      <c r="P24" s="79">
        <f t="shared" si="2"/>
        <v>0</v>
      </c>
      <c r="Q24" s="30" t="str">
        <f t="shared" si="3"/>
        <v/>
      </c>
      <c r="R24" s="73" t="str">
        <f>IF(B24&lt;Grunddata!$B$18,"-",IF(B24&lt;=Grunddata!$C$18,Grunddata!$A$18&amp;"-"&amp;Grunddata!$D$18*100 &amp; "%",IF(B24&lt;=Grunddata!$C$19,Grunddata!$A$19&amp;"-"&amp;Grunddata!$D$19*100 &amp; "%",IF(B24&lt;=Grunddata!$C$20,Grunddata!$A$20&amp;"-"&amp;Grunddata!$D$20*100 &amp; "%",IF(B24&lt;=Grunddata!$C$21,Grunddata!$A$21&amp;"-"&amp;Grunddata!$D$21*100 &amp; "%",IF(B24&lt;=Grunddata!$C$22,Grunddata!$A$22&amp;"-"&amp;Grunddata!$D$22*100 &amp; "%","-"))))))</f>
        <v>A-100%</v>
      </c>
      <c r="S24">
        <f>IF(LEFT(A24,1)="A",Grunddata!$S$17,IF(LEFT(A24,1)="B",Grunddata!$S$18,IF(LEFT(A24,1)="C",Grunddata!$S$19,IF(LEFT(A24,1)="D",Grunddata!$S$20,IF(LEFT(A24,1)="E",Grunddata!$S$21,0)))))</f>
        <v>5.46</v>
      </c>
      <c r="T24">
        <f t="shared" si="6"/>
        <v>0</v>
      </c>
    </row>
    <row r="25" spans="1:20" x14ac:dyDescent="0.25">
      <c r="A25" s="90" t="str">
        <f t="shared" si="4"/>
        <v>A-100%</v>
      </c>
      <c r="B25" s="91">
        <f>Kalender!A294</f>
        <v>46315</v>
      </c>
      <c r="C25" s="92" t="str">
        <f>Kalender!B294</f>
        <v>Tis</v>
      </c>
      <c r="D25" s="93" t="str">
        <f>Kalender!C294</f>
        <v/>
      </c>
      <c r="E25" s="19"/>
      <c r="F25" s="17"/>
      <c r="G25" s="17"/>
      <c r="H25" s="17"/>
      <c r="I25" s="17"/>
      <c r="J25" s="17"/>
      <c r="K25" s="94" t="str">
        <f t="shared" si="5"/>
        <v/>
      </c>
      <c r="L25" s="23"/>
      <c r="M25" s="24"/>
      <c r="N25" s="79">
        <f t="shared" si="0"/>
        <v>0</v>
      </c>
      <c r="O25" s="79">
        <f t="shared" si="1"/>
        <v>0</v>
      </c>
      <c r="P25" s="79">
        <f t="shared" si="2"/>
        <v>0</v>
      </c>
      <c r="Q25" s="30" t="str">
        <f t="shared" si="3"/>
        <v/>
      </c>
      <c r="R25" s="73" t="str">
        <f>IF(B25&lt;Grunddata!$B$18,"-",IF(B25&lt;=Grunddata!$C$18,Grunddata!$A$18&amp;"-"&amp;Grunddata!$D$18*100 &amp; "%",IF(B25&lt;=Grunddata!$C$19,Grunddata!$A$19&amp;"-"&amp;Grunddata!$D$19*100 &amp; "%",IF(B25&lt;=Grunddata!$C$20,Grunddata!$A$20&amp;"-"&amp;Grunddata!$D$20*100 &amp; "%",IF(B25&lt;=Grunddata!$C$21,Grunddata!$A$21&amp;"-"&amp;Grunddata!$D$21*100 &amp; "%",IF(B25&lt;=Grunddata!$C$22,Grunddata!$A$22&amp;"-"&amp;Grunddata!$D$22*100 &amp; "%","-"))))))</f>
        <v>A-100%</v>
      </c>
      <c r="S25">
        <f>IF(LEFT(A25,1)="A",Grunddata!$S$17,IF(LEFT(A25,1)="B",Grunddata!$S$18,IF(LEFT(A25,1)="C",Grunddata!$S$19,IF(LEFT(A25,1)="D",Grunddata!$S$20,IF(LEFT(A25,1)="E",Grunddata!$S$21,0)))))</f>
        <v>5.46</v>
      </c>
      <c r="T25">
        <f t="shared" si="6"/>
        <v>0</v>
      </c>
    </row>
    <row r="26" spans="1:20" x14ac:dyDescent="0.25">
      <c r="A26" s="90" t="str">
        <f t="shared" si="4"/>
        <v>A-100%</v>
      </c>
      <c r="B26" s="91">
        <f>Kalender!A295</f>
        <v>46316</v>
      </c>
      <c r="C26" s="92" t="str">
        <f>Kalender!B295</f>
        <v>Ons</v>
      </c>
      <c r="D26" s="93" t="str">
        <f>Kalender!C295</f>
        <v/>
      </c>
      <c r="E26" s="19"/>
      <c r="F26" s="17"/>
      <c r="G26" s="17"/>
      <c r="H26" s="17"/>
      <c r="I26" s="17"/>
      <c r="J26" s="17"/>
      <c r="K26" s="94" t="str">
        <f t="shared" si="5"/>
        <v/>
      </c>
      <c r="L26" s="23"/>
      <c r="M26" s="24"/>
      <c r="N26" s="79">
        <f t="shared" si="0"/>
        <v>0</v>
      </c>
      <c r="O26" s="79">
        <f t="shared" si="1"/>
        <v>0</v>
      </c>
      <c r="P26" s="79">
        <f t="shared" si="2"/>
        <v>0</v>
      </c>
      <c r="Q26" s="30" t="str">
        <f t="shared" si="3"/>
        <v/>
      </c>
      <c r="R26" s="73" t="str">
        <f>IF(B26&lt;Grunddata!$B$18,"-",IF(B26&lt;=Grunddata!$C$18,Grunddata!$A$18&amp;"-"&amp;Grunddata!$D$18*100 &amp; "%",IF(B26&lt;=Grunddata!$C$19,Grunddata!$A$19&amp;"-"&amp;Grunddata!$D$19*100 &amp; "%",IF(B26&lt;=Grunddata!$C$20,Grunddata!$A$20&amp;"-"&amp;Grunddata!$D$20*100 &amp; "%",IF(B26&lt;=Grunddata!$C$21,Grunddata!$A$21&amp;"-"&amp;Grunddata!$D$21*100 &amp; "%",IF(B26&lt;=Grunddata!$C$22,Grunddata!$A$22&amp;"-"&amp;Grunddata!$D$22*100 &amp; "%","-"))))))</f>
        <v>A-100%</v>
      </c>
      <c r="S26">
        <f>IF(LEFT(A26,1)="A",Grunddata!$S$17,IF(LEFT(A26,1)="B",Grunddata!$S$18,IF(LEFT(A26,1)="C",Grunddata!$S$19,IF(LEFT(A26,1)="D",Grunddata!$S$20,IF(LEFT(A26,1)="E",Grunddata!$S$21,0)))))</f>
        <v>5.46</v>
      </c>
      <c r="T26">
        <f t="shared" si="6"/>
        <v>0</v>
      </c>
    </row>
    <row r="27" spans="1:20" x14ac:dyDescent="0.25">
      <c r="A27" s="90" t="str">
        <f t="shared" si="4"/>
        <v>A-100%</v>
      </c>
      <c r="B27" s="91">
        <f>Kalender!A296</f>
        <v>46317</v>
      </c>
      <c r="C27" s="92" t="str">
        <f>Kalender!B296</f>
        <v>Tor</v>
      </c>
      <c r="D27" s="93" t="str">
        <f>Kalender!C296</f>
        <v/>
      </c>
      <c r="E27" s="19"/>
      <c r="F27" s="17"/>
      <c r="G27" s="17"/>
      <c r="H27" s="17"/>
      <c r="I27" s="17"/>
      <c r="J27" s="17"/>
      <c r="K27" s="94" t="str">
        <f t="shared" si="5"/>
        <v/>
      </c>
      <c r="L27" s="23"/>
      <c r="M27" s="24"/>
      <c r="N27" s="79">
        <f t="shared" si="0"/>
        <v>0</v>
      </c>
      <c r="O27" s="79">
        <f t="shared" si="1"/>
        <v>0</v>
      </c>
      <c r="P27" s="79">
        <f t="shared" si="2"/>
        <v>0</v>
      </c>
      <c r="Q27" s="30" t="str">
        <f t="shared" si="3"/>
        <v/>
      </c>
      <c r="R27" s="73" t="str">
        <f>IF(B27&lt;Grunddata!$B$18,"-",IF(B27&lt;=Grunddata!$C$18,Grunddata!$A$18&amp;"-"&amp;Grunddata!$D$18*100 &amp; "%",IF(B27&lt;=Grunddata!$C$19,Grunddata!$A$19&amp;"-"&amp;Grunddata!$D$19*100 &amp; "%",IF(B27&lt;=Grunddata!$C$20,Grunddata!$A$20&amp;"-"&amp;Grunddata!$D$20*100 &amp; "%",IF(B27&lt;=Grunddata!$C$21,Grunddata!$A$21&amp;"-"&amp;Grunddata!$D$21*100 &amp; "%",IF(B27&lt;=Grunddata!$C$22,Grunddata!$A$22&amp;"-"&amp;Grunddata!$D$22*100 &amp; "%","-"))))))</f>
        <v>A-100%</v>
      </c>
      <c r="S27">
        <f>IF(LEFT(A27,1)="A",Grunddata!$S$17,IF(LEFT(A27,1)="B",Grunddata!$S$18,IF(LEFT(A27,1)="C",Grunddata!$S$19,IF(LEFT(A27,1)="D",Grunddata!$S$20,IF(LEFT(A27,1)="E",Grunddata!$S$21,0)))))</f>
        <v>5.46</v>
      </c>
      <c r="T27">
        <f t="shared" si="6"/>
        <v>0</v>
      </c>
    </row>
    <row r="28" spans="1:20" x14ac:dyDescent="0.25">
      <c r="A28" s="90" t="str">
        <f t="shared" si="4"/>
        <v>A-100%</v>
      </c>
      <c r="B28" s="91">
        <f>Kalender!A297</f>
        <v>46318</v>
      </c>
      <c r="C28" s="92" t="str">
        <f>Kalender!B297</f>
        <v>Fre</v>
      </c>
      <c r="D28" s="93" t="str">
        <f>Kalender!C297</f>
        <v/>
      </c>
      <c r="E28" s="19"/>
      <c r="F28" s="17"/>
      <c r="G28" s="17"/>
      <c r="H28" s="17"/>
      <c r="I28" s="17"/>
      <c r="J28" s="17"/>
      <c r="K28" s="94" t="str">
        <f t="shared" si="5"/>
        <v/>
      </c>
      <c r="L28" s="23"/>
      <c r="M28" s="24"/>
      <c r="N28" s="79">
        <f t="shared" si="0"/>
        <v>0</v>
      </c>
      <c r="O28" s="79">
        <f t="shared" si="1"/>
        <v>0</v>
      </c>
      <c r="P28" s="79">
        <f t="shared" si="2"/>
        <v>0</v>
      </c>
      <c r="Q28" s="30" t="str">
        <f t="shared" si="3"/>
        <v/>
      </c>
      <c r="R28" s="73" t="str">
        <f>IF(B28&lt;Grunddata!$B$18,"-",IF(B28&lt;=Grunddata!$C$18,Grunddata!$A$18&amp;"-"&amp;Grunddata!$D$18*100 &amp; "%",IF(B28&lt;=Grunddata!$C$19,Grunddata!$A$19&amp;"-"&amp;Grunddata!$D$19*100 &amp; "%",IF(B28&lt;=Grunddata!$C$20,Grunddata!$A$20&amp;"-"&amp;Grunddata!$D$20*100 &amp; "%",IF(B28&lt;=Grunddata!$C$21,Grunddata!$A$21&amp;"-"&amp;Grunddata!$D$21*100 &amp; "%",IF(B28&lt;=Grunddata!$C$22,Grunddata!$A$22&amp;"-"&amp;Grunddata!$D$22*100 &amp; "%","-"))))))</f>
        <v>A-100%</v>
      </c>
      <c r="S28">
        <f>IF(LEFT(A28,1)="A",Grunddata!$S$17,IF(LEFT(A28,1)="B",Grunddata!$S$18,IF(LEFT(A28,1)="C",Grunddata!$S$19,IF(LEFT(A28,1)="D",Grunddata!$S$20,IF(LEFT(A28,1)="E",Grunddata!$S$21,0)))))</f>
        <v>5.46</v>
      </c>
      <c r="T28">
        <f t="shared" si="6"/>
        <v>0</v>
      </c>
    </row>
    <row r="29" spans="1:20" x14ac:dyDescent="0.25">
      <c r="A29" s="90" t="str">
        <f t="shared" si="4"/>
        <v>A-100%</v>
      </c>
      <c r="B29" s="91">
        <f>Kalender!A298</f>
        <v>46319</v>
      </c>
      <c r="C29" s="92" t="str">
        <f>Kalender!B298</f>
        <v>Lör</v>
      </c>
      <c r="D29" s="93" t="str">
        <f>Kalender!C298</f>
        <v/>
      </c>
      <c r="E29" s="19"/>
      <c r="F29" s="17"/>
      <c r="G29" s="17"/>
      <c r="H29" s="17"/>
      <c r="I29" s="17"/>
      <c r="J29" s="17"/>
      <c r="K29" s="94" t="str">
        <f t="shared" si="5"/>
        <v/>
      </c>
      <c r="L29" s="23"/>
      <c r="M29" s="24"/>
      <c r="N29" s="79">
        <f t="shared" si="0"/>
        <v>0</v>
      </c>
      <c r="O29" s="79">
        <f t="shared" si="1"/>
        <v>0</v>
      </c>
      <c r="P29" s="79">
        <f t="shared" si="2"/>
        <v>0</v>
      </c>
      <c r="Q29" s="30" t="str">
        <f t="shared" si="3"/>
        <v/>
      </c>
      <c r="R29" s="73" t="str">
        <f>IF(B29&lt;Grunddata!$B$18,"-",IF(B29&lt;=Grunddata!$C$18,Grunddata!$A$18&amp;"-"&amp;Grunddata!$D$18*100 &amp; "%",IF(B29&lt;=Grunddata!$C$19,Grunddata!$A$19&amp;"-"&amp;Grunddata!$D$19*100 &amp; "%",IF(B29&lt;=Grunddata!$C$20,Grunddata!$A$20&amp;"-"&amp;Grunddata!$D$20*100 &amp; "%",IF(B29&lt;=Grunddata!$C$21,Grunddata!$A$21&amp;"-"&amp;Grunddata!$D$21*100 &amp; "%",IF(B29&lt;=Grunddata!$C$22,Grunddata!$A$22&amp;"-"&amp;Grunddata!$D$22*100 &amp; "%","-"))))))</f>
        <v>A-100%</v>
      </c>
      <c r="S29">
        <f>IF(LEFT(A29,1)="A",Grunddata!$S$17,IF(LEFT(A29,1)="B",Grunddata!$S$18,IF(LEFT(A29,1)="C",Grunddata!$S$19,IF(LEFT(A29,1)="D",Grunddata!$S$20,IF(LEFT(A29,1)="E",Grunddata!$S$21,0)))))</f>
        <v>5.46</v>
      </c>
      <c r="T29">
        <f t="shared" si="6"/>
        <v>0</v>
      </c>
    </row>
    <row r="30" spans="1:20" x14ac:dyDescent="0.25">
      <c r="A30" s="90" t="str">
        <f t="shared" si="4"/>
        <v>A-100%</v>
      </c>
      <c r="B30" s="91">
        <f>Kalender!A299</f>
        <v>46320</v>
      </c>
      <c r="C30" s="92" t="str">
        <f>Kalender!B299</f>
        <v>Sön</v>
      </c>
      <c r="D30" s="93" t="str">
        <f>Kalender!C299</f>
        <v>Vintertid</v>
      </c>
      <c r="E30" s="19"/>
      <c r="F30" s="17"/>
      <c r="G30" s="17"/>
      <c r="H30" s="17"/>
      <c r="I30" s="17"/>
      <c r="J30" s="17"/>
      <c r="K30" s="94" t="str">
        <f t="shared" si="5"/>
        <v/>
      </c>
      <c r="L30" s="23"/>
      <c r="M30" s="24"/>
      <c r="N30" s="79">
        <f t="shared" si="0"/>
        <v>0</v>
      </c>
      <c r="O30" s="79">
        <f t="shared" si="1"/>
        <v>0</v>
      </c>
      <c r="P30" s="79">
        <f t="shared" si="2"/>
        <v>0</v>
      </c>
      <c r="Q30" s="30" t="str">
        <f t="shared" si="3"/>
        <v/>
      </c>
      <c r="R30" s="73" t="str">
        <f>IF(B30&lt;Grunddata!$B$18,"-",IF(B30&lt;=Grunddata!$C$18,Grunddata!$A$18&amp;"-"&amp;Grunddata!$D$18*100 &amp; "%",IF(B30&lt;=Grunddata!$C$19,Grunddata!$A$19&amp;"-"&amp;Grunddata!$D$19*100 &amp; "%",IF(B30&lt;=Grunddata!$C$20,Grunddata!$A$20&amp;"-"&amp;Grunddata!$D$20*100 &amp; "%",IF(B30&lt;=Grunddata!$C$21,Grunddata!$A$21&amp;"-"&amp;Grunddata!$D$21*100 &amp; "%",IF(B30&lt;=Grunddata!$C$22,Grunddata!$A$22&amp;"-"&amp;Grunddata!$D$22*100 &amp; "%","-"))))))</f>
        <v>A-100%</v>
      </c>
      <c r="S30">
        <f>IF(LEFT(A30,1)="A",Grunddata!$S$17,IF(LEFT(A30,1)="B",Grunddata!$S$18,IF(LEFT(A30,1)="C",Grunddata!$S$19,IF(LEFT(A30,1)="D",Grunddata!$S$20,IF(LEFT(A30,1)="E",Grunddata!$S$21,0)))))</f>
        <v>5.46</v>
      </c>
      <c r="T30">
        <f t="shared" si="6"/>
        <v>0</v>
      </c>
    </row>
    <row r="31" spans="1:20" x14ac:dyDescent="0.25">
      <c r="A31" s="90" t="str">
        <f t="shared" si="4"/>
        <v>A-100%</v>
      </c>
      <c r="B31" s="91">
        <f>Kalender!A300</f>
        <v>46321</v>
      </c>
      <c r="C31" s="92" t="str">
        <f>Kalender!B300</f>
        <v>Mån</v>
      </c>
      <c r="D31" s="93" t="str">
        <f>Kalender!C300</f>
        <v/>
      </c>
      <c r="E31" s="19"/>
      <c r="F31" s="17"/>
      <c r="G31" s="17"/>
      <c r="H31" s="17"/>
      <c r="I31" s="17"/>
      <c r="J31" s="17"/>
      <c r="K31" s="94" t="str">
        <f t="shared" si="5"/>
        <v/>
      </c>
      <c r="L31" s="23"/>
      <c r="M31" s="24"/>
      <c r="N31" s="79">
        <f t="shared" ref="N31:N36" si="7">IF(F31&gt;0,0,IF(G31&gt;0,1,0))</f>
        <v>0</v>
      </c>
      <c r="O31" s="79">
        <f t="shared" ref="O31:O36" si="8">IF(F31&gt;0,0,IF(H31&gt;0,1-N31,0))</f>
        <v>0</v>
      </c>
      <c r="P31" s="79">
        <f t="shared" ref="P31:P36" si="9">IF(F31&gt;0,0,IF(I31&gt;0,1-N31-O31,0))</f>
        <v>0</v>
      </c>
      <c r="Q31" s="30" t="str">
        <f t="shared" ref="Q31:Q36" si="10">IF(F31=".",IF(SUM(G31:J31)=0,E31*-1,"Fel1"),IF(SUM(F31:J31)=0,"",IF(J31&gt;0,IF(E31=J31,IF(SUM(F31:I31)=0,"","Fel2"),"Fel3"),IF(SUM(G31:I31)&gt;0,IF(SUM(F31:I31)&lt;=E31,IF(E31-SUM(F31:I31)=0,"",SUM(F31:I31)-E31),"Fel4"),IF(E31-F31=0,"",F31-E31)))))</f>
        <v/>
      </c>
      <c r="R31" s="73" t="str">
        <f>IF(B31&lt;Grunddata!$B$18,"-",IF(B31&lt;=Grunddata!$C$18,Grunddata!$A$18&amp;"-"&amp;Grunddata!$D$18*100 &amp; "%",IF(B31&lt;=Grunddata!$C$19,Grunddata!$A$19&amp;"-"&amp;Grunddata!$D$19*100 &amp; "%",IF(B31&lt;=Grunddata!$C$20,Grunddata!$A$20&amp;"-"&amp;Grunddata!$D$20*100 &amp; "%",IF(B31&lt;=Grunddata!$C$21,Grunddata!$A$21&amp;"-"&amp;Grunddata!$D$21*100 &amp; "%",IF(B31&lt;=Grunddata!$C$22,Grunddata!$A$22&amp;"-"&amp;Grunddata!$D$22*100 &amp; "%","-"))))))</f>
        <v>A-100%</v>
      </c>
      <c r="S31">
        <f>IF(LEFT(A31,1)="A",Grunddata!$S$17,IF(LEFT(A31,1)="B",Grunddata!$S$18,IF(LEFT(A31,1)="C",Grunddata!$S$19,IF(LEFT(A31,1)="D",Grunddata!$S$20,IF(LEFT(A31,1)="E",Grunddata!$S$21,0)))))</f>
        <v>5.46</v>
      </c>
      <c r="T31">
        <f t="shared" si="6"/>
        <v>0</v>
      </c>
    </row>
    <row r="32" spans="1:20" x14ac:dyDescent="0.25">
      <c r="A32" s="90" t="str">
        <f t="shared" si="4"/>
        <v>A-100%</v>
      </c>
      <c r="B32" s="91">
        <f>Kalender!A301</f>
        <v>46322</v>
      </c>
      <c r="C32" s="92" t="str">
        <f>Kalender!B301</f>
        <v>Tis</v>
      </c>
      <c r="D32" s="93" t="str">
        <f>Kalender!C301</f>
        <v/>
      </c>
      <c r="E32" s="19"/>
      <c r="F32" s="17"/>
      <c r="G32" s="17"/>
      <c r="H32" s="17"/>
      <c r="I32" s="17"/>
      <c r="J32" s="17"/>
      <c r="K32" s="94" t="str">
        <f t="shared" si="5"/>
        <v/>
      </c>
      <c r="L32" s="23"/>
      <c r="M32" s="24"/>
      <c r="N32" s="79">
        <f t="shared" si="7"/>
        <v>0</v>
      </c>
      <c r="O32" s="79">
        <f t="shared" si="8"/>
        <v>0</v>
      </c>
      <c r="P32" s="79">
        <f t="shared" si="9"/>
        <v>0</v>
      </c>
      <c r="Q32" s="30" t="str">
        <f t="shared" si="10"/>
        <v/>
      </c>
      <c r="R32" s="73" t="str">
        <f>IF(B32&lt;Grunddata!$B$18,"-",IF(B32&lt;=Grunddata!$C$18,Grunddata!$A$18&amp;"-"&amp;Grunddata!$D$18*100 &amp; "%",IF(B32&lt;=Grunddata!$C$19,Grunddata!$A$19&amp;"-"&amp;Grunddata!$D$19*100 &amp; "%",IF(B32&lt;=Grunddata!$C$20,Grunddata!$A$20&amp;"-"&amp;Grunddata!$D$20*100 &amp; "%",IF(B32&lt;=Grunddata!$C$21,Grunddata!$A$21&amp;"-"&amp;Grunddata!$D$21*100 &amp; "%",IF(B32&lt;=Grunddata!$C$22,Grunddata!$A$22&amp;"-"&amp;Grunddata!$D$22*100 &amp; "%","-"))))))</f>
        <v>A-100%</v>
      </c>
      <c r="S32">
        <f>IF(LEFT(A32,1)="A",Grunddata!$S$17,IF(LEFT(A32,1)="B",Grunddata!$S$18,IF(LEFT(A32,1)="C",Grunddata!$S$19,IF(LEFT(A32,1)="D",Grunddata!$S$20,IF(LEFT(A32,1)="E",Grunddata!$S$21,0)))))</f>
        <v>5.46</v>
      </c>
      <c r="T32">
        <f t="shared" si="6"/>
        <v>0</v>
      </c>
    </row>
    <row r="33" spans="1:20" x14ac:dyDescent="0.25">
      <c r="A33" s="90" t="str">
        <f t="shared" si="4"/>
        <v>A-100%</v>
      </c>
      <c r="B33" s="91">
        <f>Kalender!A302</f>
        <v>46323</v>
      </c>
      <c r="C33" s="92" t="str">
        <f>Kalender!B302</f>
        <v>Ons</v>
      </c>
      <c r="D33" s="93" t="str">
        <f>Kalender!C302</f>
        <v/>
      </c>
      <c r="E33" s="19"/>
      <c r="F33" s="17"/>
      <c r="G33" s="17"/>
      <c r="H33" s="17"/>
      <c r="I33" s="17"/>
      <c r="J33" s="17"/>
      <c r="K33" s="94" t="str">
        <f t="shared" si="5"/>
        <v/>
      </c>
      <c r="L33" s="23"/>
      <c r="M33" s="24"/>
      <c r="N33" s="79">
        <f t="shared" si="7"/>
        <v>0</v>
      </c>
      <c r="O33" s="79">
        <f t="shared" si="8"/>
        <v>0</v>
      </c>
      <c r="P33" s="79">
        <f t="shared" si="9"/>
        <v>0</v>
      </c>
      <c r="Q33" s="30" t="str">
        <f t="shared" si="10"/>
        <v/>
      </c>
      <c r="R33" s="73" t="str">
        <f>IF(B33&lt;Grunddata!$B$18,"-",IF(B33&lt;=Grunddata!$C$18,Grunddata!$A$18&amp;"-"&amp;Grunddata!$D$18*100 &amp; "%",IF(B33&lt;=Grunddata!$C$19,Grunddata!$A$19&amp;"-"&amp;Grunddata!$D$19*100 &amp; "%",IF(B33&lt;=Grunddata!$C$20,Grunddata!$A$20&amp;"-"&amp;Grunddata!$D$20*100 &amp; "%",IF(B33&lt;=Grunddata!$C$21,Grunddata!$A$21&amp;"-"&amp;Grunddata!$D$21*100 &amp; "%",IF(B33&lt;=Grunddata!$C$22,Grunddata!$A$22&amp;"-"&amp;Grunddata!$D$22*100 &amp; "%","-"))))))</f>
        <v>A-100%</v>
      </c>
      <c r="S33">
        <f>IF(LEFT(A33,1)="A",Grunddata!$S$17,IF(LEFT(A33,1)="B",Grunddata!$S$18,IF(LEFT(A33,1)="C",Grunddata!$S$19,IF(LEFT(A33,1)="D",Grunddata!$S$20,IF(LEFT(A33,1)="E",Grunddata!$S$21,0)))))</f>
        <v>5.46</v>
      </c>
      <c r="T33">
        <f t="shared" si="6"/>
        <v>0</v>
      </c>
    </row>
    <row r="34" spans="1:20" x14ac:dyDescent="0.25">
      <c r="A34" s="90" t="str">
        <f t="shared" si="4"/>
        <v>A-100%</v>
      </c>
      <c r="B34" s="91">
        <f>Kalender!A303</f>
        <v>46324</v>
      </c>
      <c r="C34" s="92" t="str">
        <f>Kalender!B303</f>
        <v>Tor</v>
      </c>
      <c r="D34" s="93" t="str">
        <f>Kalender!C303</f>
        <v/>
      </c>
      <c r="E34" s="19"/>
      <c r="F34" s="17"/>
      <c r="G34" s="17"/>
      <c r="H34" s="17"/>
      <c r="I34" s="17"/>
      <c r="J34" s="17"/>
      <c r="K34" s="94" t="str">
        <f t="shared" si="5"/>
        <v/>
      </c>
      <c r="L34" s="23"/>
      <c r="M34" s="24"/>
      <c r="N34" s="79">
        <f t="shared" si="7"/>
        <v>0</v>
      </c>
      <c r="O34" s="79">
        <f t="shared" si="8"/>
        <v>0</v>
      </c>
      <c r="P34" s="79">
        <f t="shared" si="9"/>
        <v>0</v>
      </c>
      <c r="Q34" s="30" t="str">
        <f t="shared" si="10"/>
        <v/>
      </c>
      <c r="R34" s="73" t="str">
        <f>IF(B34&lt;Grunddata!$B$18,"-",IF(B34&lt;=Grunddata!$C$18,Grunddata!$A$18&amp;"-"&amp;Grunddata!$D$18*100 &amp; "%",IF(B34&lt;=Grunddata!$C$19,Grunddata!$A$19&amp;"-"&amp;Grunddata!$D$19*100 &amp; "%",IF(B34&lt;=Grunddata!$C$20,Grunddata!$A$20&amp;"-"&amp;Grunddata!$D$20*100 &amp; "%",IF(B34&lt;=Grunddata!$C$21,Grunddata!$A$21&amp;"-"&amp;Grunddata!$D$21*100 &amp; "%",IF(B34&lt;=Grunddata!$C$22,Grunddata!$A$22&amp;"-"&amp;Grunddata!$D$22*100 &amp; "%","-"))))))</f>
        <v>A-100%</v>
      </c>
      <c r="S34">
        <f>IF(LEFT(A34,1)="A",Grunddata!$S$17,IF(LEFT(A34,1)="B",Grunddata!$S$18,IF(LEFT(A34,1)="C",Grunddata!$S$19,IF(LEFT(A34,1)="D",Grunddata!$S$20,IF(LEFT(A34,1)="E",Grunddata!$S$21,0)))))</f>
        <v>5.46</v>
      </c>
      <c r="T34">
        <f t="shared" si="6"/>
        <v>0</v>
      </c>
    </row>
    <row r="35" spans="1:20" x14ac:dyDescent="0.25">
      <c r="A35" s="90" t="str">
        <f t="shared" si="4"/>
        <v>A-100%</v>
      </c>
      <c r="B35" s="91">
        <f>Kalender!A304</f>
        <v>46325</v>
      </c>
      <c r="C35" s="92" t="str">
        <f>Kalender!B304</f>
        <v>Fre</v>
      </c>
      <c r="D35" s="93" t="str">
        <f>Kalender!C304</f>
        <v/>
      </c>
      <c r="E35" s="19"/>
      <c r="F35" s="17"/>
      <c r="G35" s="17"/>
      <c r="H35" s="17"/>
      <c r="I35" s="17"/>
      <c r="J35" s="17"/>
      <c r="K35" s="94" t="str">
        <f t="shared" si="5"/>
        <v/>
      </c>
      <c r="L35" s="23"/>
      <c r="M35" s="24"/>
      <c r="N35" s="79">
        <f t="shared" si="7"/>
        <v>0</v>
      </c>
      <c r="O35" s="79">
        <f t="shared" si="8"/>
        <v>0</v>
      </c>
      <c r="P35" s="79">
        <f t="shared" si="9"/>
        <v>0</v>
      </c>
      <c r="Q35" s="30" t="str">
        <f t="shared" si="10"/>
        <v/>
      </c>
      <c r="R35" s="73" t="str">
        <f>IF(B35&lt;Grunddata!$B$18,"-",IF(B35&lt;=Grunddata!$C$18,Grunddata!$A$18&amp;"-"&amp;Grunddata!$D$18*100 &amp; "%",IF(B35&lt;=Grunddata!$C$19,Grunddata!$A$19&amp;"-"&amp;Grunddata!$D$19*100 &amp; "%",IF(B35&lt;=Grunddata!$C$20,Grunddata!$A$20&amp;"-"&amp;Grunddata!$D$20*100 &amp; "%",IF(B35&lt;=Grunddata!$C$21,Grunddata!$A$21&amp;"-"&amp;Grunddata!$D$21*100 &amp; "%",IF(B35&lt;=Grunddata!$C$22,Grunddata!$A$22&amp;"-"&amp;Grunddata!$D$22*100 &amp; "%","-"))))))</f>
        <v>A-100%</v>
      </c>
      <c r="S35">
        <f>IF(LEFT(A35,1)="A",Grunddata!$S$17,IF(LEFT(A35,1)="B",Grunddata!$S$18,IF(LEFT(A35,1)="C",Grunddata!$S$19,IF(LEFT(A35,1)="D",Grunddata!$S$20,IF(LEFT(A35,1)="E",Grunddata!$S$21,0)))))</f>
        <v>5.46</v>
      </c>
      <c r="T35">
        <f t="shared" si="6"/>
        <v>0</v>
      </c>
    </row>
    <row r="36" spans="1:20" ht="15.75" thickBot="1" x14ac:dyDescent="0.3">
      <c r="A36" s="95" t="str">
        <f t="shared" si="4"/>
        <v>A-100%</v>
      </c>
      <c r="B36" s="91">
        <f>Kalender!A305</f>
        <v>46326</v>
      </c>
      <c r="C36" s="92" t="str">
        <f>Kalender!B305</f>
        <v>Lör</v>
      </c>
      <c r="D36" s="93" t="str">
        <f>Kalender!C305</f>
        <v>Alla helgons dag</v>
      </c>
      <c r="E36" s="20"/>
      <c r="F36" s="18"/>
      <c r="G36" s="18"/>
      <c r="H36" s="18"/>
      <c r="I36" s="18"/>
      <c r="J36" s="18"/>
      <c r="K36" s="99" t="str">
        <f t="shared" si="5"/>
        <v/>
      </c>
      <c r="L36" s="23"/>
      <c r="M36" s="25"/>
      <c r="N36" s="79">
        <f t="shared" si="7"/>
        <v>0</v>
      </c>
      <c r="O36" s="79">
        <f t="shared" si="8"/>
        <v>0</v>
      </c>
      <c r="P36" s="79">
        <f t="shared" si="9"/>
        <v>0</v>
      </c>
      <c r="Q36" s="30" t="str">
        <f t="shared" si="10"/>
        <v/>
      </c>
      <c r="R36" s="73" t="str">
        <f>IF(B36&lt;Grunddata!$B$18,"-",IF(B36&lt;=Grunddata!$C$18,Grunddata!$A$18&amp;"-"&amp;Grunddata!$D$18*100 &amp; "%",IF(B36&lt;=Grunddata!$C$19,Grunddata!$A$19&amp;"-"&amp;Grunddata!$D$19*100 &amp; "%",IF(B36&lt;=Grunddata!$C$20,Grunddata!$A$20&amp;"-"&amp;Grunddata!$D$20*100 &amp; "%",IF(B36&lt;=Grunddata!$C$21,Grunddata!$A$21&amp;"-"&amp;Grunddata!$D$21*100 &amp; "%",IF(B36&lt;=Grunddata!$C$22,Grunddata!$A$22&amp;"-"&amp;Grunddata!$D$22*100 &amp; "%","-"))))))</f>
        <v>A-100%</v>
      </c>
      <c r="S36" s="100">
        <f>IF(LEFT(A36,1)="A",Grunddata!$S$17,IF(LEFT(A36,1)="B",Grunddata!$S$18,IF(LEFT(A36,1)="C",Grunddata!$S$19,IF(LEFT(A36,1)="D",Grunddata!$S$20,IF(LEFT(A36,1)="E",Grunddata!$S$21,0)))))</f>
        <v>5.46</v>
      </c>
      <c r="T36">
        <f t="shared" si="6"/>
        <v>0</v>
      </c>
    </row>
    <row r="37" spans="1:20" ht="15.75" thickBot="1" x14ac:dyDescent="0.3">
      <c r="A37" s="181" t="s">
        <v>150</v>
      </c>
      <c r="B37" s="182"/>
      <c r="C37" s="182"/>
      <c r="D37" s="182"/>
      <c r="E37" s="101">
        <f>COUNT(E6:E36)</f>
        <v>0</v>
      </c>
      <c r="F37" s="102">
        <f>COUNT(F6:F36)</f>
        <v>0</v>
      </c>
      <c r="G37" s="102">
        <f>SUM(N6:N36)</f>
        <v>0</v>
      </c>
      <c r="H37" s="102">
        <f>SUM(O6:O36)</f>
        <v>0</v>
      </c>
      <c r="I37" s="102">
        <f>SUM(P6:P36)</f>
        <v>0</v>
      </c>
      <c r="J37" s="102">
        <f>COUNT(J6:J36)</f>
        <v>0</v>
      </c>
      <c r="K37" s="103">
        <f>(E37-F37-G37-H37-I37-IF(F38+G38+H38+I38=0,E37,J37))*-1</f>
        <v>0</v>
      </c>
      <c r="L37" s="104" t="s">
        <v>46</v>
      </c>
      <c r="M37" s="105">
        <f>SUM(M6:M36)</f>
        <v>0</v>
      </c>
      <c r="Q37" s="106"/>
      <c r="S37">
        <f>TRUNC(ROUND(SUM(S6:S36),0),0)</f>
        <v>169</v>
      </c>
      <c r="T37" s="71">
        <f>TRUNC(ROUND(SUM(T6:T36),0),0)</f>
        <v>0</v>
      </c>
    </row>
    <row r="38" spans="1:20" x14ac:dyDescent="0.25">
      <c r="A38" s="183" t="s">
        <v>47</v>
      </c>
      <c r="B38" s="184"/>
      <c r="C38" s="184"/>
      <c r="D38" s="184"/>
      <c r="E38" s="107">
        <f>SUM(E6:E36)</f>
        <v>0</v>
      </c>
      <c r="F38" s="108">
        <f>SUM(F6:F36)</f>
        <v>0</v>
      </c>
      <c r="G38" s="108">
        <f t="shared" ref="G38:K38" si="11">SUM(G6:G36)</f>
        <v>0</v>
      </c>
      <c r="H38" s="108">
        <f t="shared" si="11"/>
        <v>0</v>
      </c>
      <c r="I38" s="108">
        <f t="shared" si="11"/>
        <v>0</v>
      </c>
      <c r="J38" s="108">
        <f t="shared" si="11"/>
        <v>0</v>
      </c>
      <c r="K38" s="109">
        <f t="shared" si="11"/>
        <v>0</v>
      </c>
      <c r="L38" s="166" t="str">
        <f>"  Månadens prognos: "&amp; T37 &amp; " / diff: " &amp; IF(T37-E38&gt;0,"+" &amp; ROUND(T37-E38,0),ROUND(T37-E38,0)) &amp; " tim"</f>
        <v xml:space="preserve">  Månadens prognos: 0 / diff: 0 tim</v>
      </c>
      <c r="M38" s="167"/>
      <c r="N38"/>
    </row>
    <row r="39" spans="1:20" ht="15.75" thickBot="1" x14ac:dyDescent="0.3">
      <c r="A39" s="186" t="s">
        <v>149</v>
      </c>
      <c r="B39" s="187"/>
      <c r="C39" s="187"/>
      <c r="D39" s="188"/>
      <c r="E39" s="110">
        <f>Summeringar!C33</f>
        <v>0</v>
      </c>
      <c r="F39" s="111">
        <f>Summeringar!F33</f>
        <v>0</v>
      </c>
      <c r="G39" s="112"/>
      <c r="H39" s="112"/>
      <c r="I39" s="113"/>
      <c r="J39" s="114"/>
      <c r="K39" s="114"/>
      <c r="L39" s="78"/>
    </row>
    <row r="40" spans="1:20" x14ac:dyDescent="0.25">
      <c r="A40" s="176" t="str">
        <f>IF(S37=0,"","Antal timmar för mån-sön-tjänst: ")</f>
        <v xml:space="preserve">Antal timmar för mån-sön-tjänst: </v>
      </c>
      <c r="B40" s="176"/>
      <c r="C40" s="176"/>
      <c r="D40" s="176"/>
      <c r="E40" s="131">
        <f>IF(S37=0,"",Summeringar!H33)</f>
        <v>169</v>
      </c>
      <c r="F40" s="116"/>
      <c r="G40" s="116"/>
      <c r="H40" s="116"/>
      <c r="I40" s="116"/>
      <c r="J40" s="117"/>
      <c r="K40" s="117"/>
      <c r="L40" s="78" t="str">
        <f>IF(S37=0,"  &lt;- Summor för mån-fre-tjänst","")</f>
        <v/>
      </c>
    </row>
    <row r="41" spans="1:20" x14ac:dyDescent="0.25">
      <c r="A41" s="176" t="str">
        <f>IF(S37=0,"","Ack timmar för mån-sön-tjänst: ")</f>
        <v xml:space="preserve">Ack timmar för mån-sön-tjänst: </v>
      </c>
      <c r="B41" s="176"/>
      <c r="C41" s="176"/>
      <c r="D41" s="176"/>
      <c r="E41" s="118">
        <f>IF(S37=0,"",Summeringar!I33)</f>
        <v>1659</v>
      </c>
      <c r="G41" s="168" t="s">
        <v>165</v>
      </c>
      <c r="H41" s="169"/>
      <c r="I41" s="169"/>
      <c r="J41" s="169"/>
      <c r="K41" s="169"/>
      <c r="L41" s="169"/>
      <c r="M41" s="170"/>
    </row>
    <row r="42" spans="1:20" x14ac:dyDescent="0.25">
      <c r="A42" s="115"/>
      <c r="B42" s="115"/>
      <c r="C42" s="115"/>
      <c r="D42" s="115"/>
      <c r="E42" s="118"/>
      <c r="G42" s="171"/>
      <c r="H42" s="172"/>
      <c r="I42" s="172"/>
      <c r="J42" s="172"/>
      <c r="K42" s="172"/>
      <c r="L42" s="172"/>
      <c r="M42" s="173"/>
    </row>
    <row r="43" spans="1:20" x14ac:dyDescent="0.25">
      <c r="A43" s="115"/>
      <c r="B43" s="115"/>
      <c r="C43" s="115"/>
      <c r="D43" s="115"/>
      <c r="E43" s="118"/>
    </row>
    <row r="44" spans="1:20" x14ac:dyDescent="0.25">
      <c r="D44" s="185" t="s">
        <v>58</v>
      </c>
      <c r="E44" s="185"/>
      <c r="F44" s="185"/>
      <c r="G44" s="185"/>
      <c r="H44" s="185"/>
      <c r="I44" s="185"/>
      <c r="J44" s="185"/>
      <c r="K44" s="185"/>
      <c r="L44" s="185"/>
      <c r="M44" s="185"/>
    </row>
    <row r="45" spans="1:20" x14ac:dyDescent="0.25">
      <c r="D45" s="119" t="s">
        <v>34</v>
      </c>
      <c r="E45" s="175" t="s">
        <v>35</v>
      </c>
      <c r="F45" s="175"/>
      <c r="G45" s="175"/>
      <c r="H45" s="175"/>
      <c r="I45" s="175"/>
      <c r="J45" s="175"/>
      <c r="K45" s="175"/>
      <c r="L45" s="175"/>
      <c r="M45" s="175"/>
    </row>
    <row r="46" spans="1:20" x14ac:dyDescent="0.25">
      <c r="D46" s="119" t="s">
        <v>36</v>
      </c>
      <c r="E46" s="175" t="s">
        <v>37</v>
      </c>
      <c r="F46" s="175"/>
      <c r="G46" s="175"/>
      <c r="H46" s="175"/>
      <c r="I46" s="175"/>
      <c r="J46" s="175"/>
      <c r="K46" s="175"/>
      <c r="L46" s="175"/>
      <c r="M46" s="175"/>
    </row>
    <row r="47" spans="1:20" x14ac:dyDescent="0.25">
      <c r="D47" s="120" t="s">
        <v>56</v>
      </c>
      <c r="E47" s="180" t="s">
        <v>55</v>
      </c>
      <c r="F47" s="180"/>
      <c r="G47" s="180"/>
      <c r="H47" s="180"/>
      <c r="I47" s="180"/>
      <c r="J47" s="180"/>
      <c r="K47" s="180"/>
      <c r="L47" s="180"/>
      <c r="M47" s="180"/>
    </row>
    <row r="48" spans="1:20" x14ac:dyDescent="0.25">
      <c r="D48" s="120" t="s">
        <v>53</v>
      </c>
      <c r="E48" s="175" t="s">
        <v>54</v>
      </c>
      <c r="F48" s="175"/>
      <c r="G48" s="175"/>
      <c r="H48" s="175"/>
      <c r="I48" s="175"/>
      <c r="J48" s="175"/>
      <c r="K48" s="175"/>
      <c r="L48" s="175"/>
      <c r="M48" s="175"/>
    </row>
    <row r="49" spans="4:13" ht="26.45" customHeight="1" x14ac:dyDescent="0.25">
      <c r="D49" s="132" t="s">
        <v>166</v>
      </c>
      <c r="E49" s="174" t="s">
        <v>167</v>
      </c>
      <c r="F49" s="175"/>
      <c r="G49" s="175"/>
      <c r="H49" s="175"/>
      <c r="I49" s="175"/>
      <c r="J49" s="175"/>
      <c r="K49" s="175"/>
      <c r="L49" s="175"/>
      <c r="M49" s="175"/>
    </row>
  </sheetData>
  <sheetProtection sheet="1" objects="1" scenarios="1"/>
  <mergeCells count="17">
    <mergeCell ref="A1:M1"/>
    <mergeCell ref="D3:I3"/>
    <mergeCell ref="L3:M3"/>
    <mergeCell ref="A2:M2"/>
    <mergeCell ref="A37:D37"/>
    <mergeCell ref="A41:D41"/>
    <mergeCell ref="L38:M38"/>
    <mergeCell ref="G41:M42"/>
    <mergeCell ref="E49:M49"/>
    <mergeCell ref="E48:M48"/>
    <mergeCell ref="A38:D38"/>
    <mergeCell ref="D44:M44"/>
    <mergeCell ref="E45:M45"/>
    <mergeCell ref="E46:M46"/>
    <mergeCell ref="E47:M47"/>
    <mergeCell ref="A40:D40"/>
    <mergeCell ref="A39:D39"/>
  </mergeCells>
  <conditionalFormatting sqref="C6:C36">
    <cfRule type="cellIs" dxfId="5" priority="1" operator="equal">
      <formula>"Lör"</formula>
    </cfRule>
    <cfRule type="cellIs" dxfId="4" priority="2" operator="equal">
      <formula>"Sön"</formula>
    </cfRule>
  </conditionalFormatting>
  <pageMargins left="0.70866141732283472" right="0.37" top="0.39370078740157483" bottom="0.39370078740157483" header="0.31496062992125984" footer="0.31496062992125984"/>
  <pageSetup paperSize="9"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3287C-9FE2-46D0-9DEF-B6886163DE06}">
  <dimension ref="A1:T49"/>
  <sheetViews>
    <sheetView workbookViewId="0">
      <pane xSplit="4" ySplit="5" topLeftCell="E6" activePane="bottomRight" state="frozen"/>
      <selection activeCell="E6" sqref="E6"/>
      <selection pane="topRight" activeCell="E6" sqref="E6"/>
      <selection pane="bottomLeft" activeCell="E6" sqref="E6"/>
      <selection pane="bottomRight" activeCell="E6" sqref="E6"/>
    </sheetView>
  </sheetViews>
  <sheetFormatPr defaultRowHeight="15" x14ac:dyDescent="0.25"/>
  <cols>
    <col min="1" max="1" width="5.7109375" style="30" bestFit="1" customWidth="1"/>
    <col min="2" max="2" width="4.7109375" style="30" bestFit="1" customWidth="1"/>
    <col min="3" max="3" width="4.7109375" style="82" bestFit="1" customWidth="1"/>
    <col min="4" max="4" width="11.5703125" style="82" bestFit="1" customWidth="1"/>
    <col min="5" max="6" width="5.7109375" style="30" customWidth="1"/>
    <col min="7" max="9" width="5.140625" style="30" customWidth="1"/>
    <col min="10" max="10" width="5.7109375" style="30" customWidth="1"/>
    <col min="11" max="11" width="5.28515625" style="30" customWidth="1"/>
    <col min="12" max="12" width="29.28515625" customWidth="1"/>
    <col min="13" max="13" width="6.7109375" customWidth="1"/>
    <col min="14" max="14" width="3.5703125" style="79" hidden="1" customWidth="1"/>
    <col min="15" max="16" width="3.5703125" hidden="1" customWidth="1"/>
    <col min="17" max="17" width="10.7109375" hidden="1" customWidth="1"/>
    <col min="18" max="18" width="8.140625" style="73" hidden="1" customWidth="1"/>
    <col min="19" max="19" width="8.7109375" hidden="1" customWidth="1"/>
    <col min="20" max="20" width="0" hidden="1" customWidth="1"/>
  </cols>
  <sheetData>
    <row r="1" spans="1:20" ht="15.75" x14ac:dyDescent="0.25">
      <c r="A1" s="177" t="str">
        <f>"Kumnets tidsschema - November " &amp; Grunddata!C5</f>
        <v>Kumnets tidsschema - November 2026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20" x14ac:dyDescent="0.25">
      <c r="A2" s="178" t="s">
        <v>101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20" ht="15.75" customHeight="1" x14ac:dyDescent="0.25">
      <c r="A3" s="73"/>
      <c r="C3" s="73" t="s">
        <v>50</v>
      </c>
      <c r="D3" s="179" t="str">
        <f>Grunddata!C7</f>
        <v>x</v>
      </c>
      <c r="E3" s="179"/>
      <c r="F3" s="179"/>
      <c r="G3" s="179"/>
      <c r="H3" s="179"/>
      <c r="I3" s="179"/>
      <c r="J3" s="80"/>
      <c r="K3" s="81" t="s">
        <v>51</v>
      </c>
      <c r="L3" s="179" t="str">
        <f>Grunddata!C6</f>
        <v>x</v>
      </c>
      <c r="M3" s="179"/>
    </row>
    <row r="4" spans="1:20" ht="9" customHeight="1" x14ac:dyDescent="0.25"/>
    <row r="5" spans="1:20" s="30" customFormat="1" ht="45.6" customHeight="1" x14ac:dyDescent="0.25">
      <c r="A5" s="83" t="s">
        <v>62</v>
      </c>
      <c r="B5" s="84" t="s">
        <v>0</v>
      </c>
      <c r="C5" s="85" t="s">
        <v>1</v>
      </c>
      <c r="D5" s="86" t="s">
        <v>2</v>
      </c>
      <c r="E5" s="87" t="s">
        <v>39</v>
      </c>
      <c r="F5" s="84" t="s">
        <v>40</v>
      </c>
      <c r="G5" s="84" t="s">
        <v>41</v>
      </c>
      <c r="H5" s="84" t="s">
        <v>42</v>
      </c>
      <c r="I5" s="84" t="s">
        <v>43</v>
      </c>
      <c r="J5" s="84" t="s">
        <v>52</v>
      </c>
      <c r="K5" s="84" t="s">
        <v>57</v>
      </c>
      <c r="L5" s="83" t="s">
        <v>44</v>
      </c>
      <c r="M5" s="83" t="s">
        <v>45</v>
      </c>
      <c r="N5" s="84" t="s">
        <v>41</v>
      </c>
      <c r="O5" s="84" t="s">
        <v>42</v>
      </c>
      <c r="P5" s="84" t="s">
        <v>43</v>
      </c>
      <c r="R5" s="88" t="s">
        <v>38</v>
      </c>
      <c r="S5" s="121" t="s">
        <v>125</v>
      </c>
      <c r="T5" s="130" t="s">
        <v>163</v>
      </c>
    </row>
    <row r="6" spans="1:20" x14ac:dyDescent="0.25">
      <c r="A6" s="90" t="str">
        <f>R6</f>
        <v>A-100%</v>
      </c>
      <c r="B6" s="91">
        <f>Kalender!A306</f>
        <v>46327</v>
      </c>
      <c r="C6" s="92" t="str">
        <f>Kalender!B306</f>
        <v>Sön</v>
      </c>
      <c r="D6" s="93" t="str">
        <f>Kalender!C306</f>
        <v/>
      </c>
      <c r="E6" s="19"/>
      <c r="F6" s="17"/>
      <c r="G6" s="17"/>
      <c r="H6" s="17"/>
      <c r="I6" s="17"/>
      <c r="J6" s="17"/>
      <c r="K6" s="94" t="str">
        <f>Q6</f>
        <v/>
      </c>
      <c r="L6" s="23"/>
      <c r="M6" s="24"/>
      <c r="N6" s="79">
        <f>IF(F6&gt;0,0,IF(G6&gt;0,1,0))</f>
        <v>0</v>
      </c>
      <c r="O6" s="79">
        <f t="shared" ref="O6:O36" si="0">IF(F6&gt;0,0,IF(H6&gt;0,1-N6,0))</f>
        <v>0</v>
      </c>
      <c r="P6" s="79">
        <f t="shared" ref="P6:P36" si="1">IF(F6&gt;0,0,IF(I6&gt;0,1-N6-O6,0))</f>
        <v>0</v>
      </c>
      <c r="Q6" s="30" t="str">
        <f t="shared" ref="Q6:Q36" si="2">IF(F6=".",IF(SUM(G6:J6)=0,E6*-1,"Fel1"),IF(SUM(F6:J6)=0,"",IF(J6&gt;0,IF(E6=J6,IF(SUM(F6:I6)=0,"","Fel2"),"Fel3"),IF(SUM(G6:I6)&gt;0,IF(SUM(F6:I6)&lt;=E6,IF(E6-SUM(F6:I6)=0,"",SUM(F6:I6)-E6),"Fel4"),IF(E6-F6=0,"",F6-E6)))))</f>
        <v/>
      </c>
      <c r="R6" s="73" t="str">
        <f>IF(B6&lt;Grunddata!$B$18,"-",IF(B6&lt;=Grunddata!$C$18,Grunddata!$A$18&amp;"-"&amp;Grunddata!$D$18*100 &amp; "%",IF(B6&lt;=Grunddata!$C$19,Grunddata!$A$19&amp;"-"&amp;Grunddata!$D$19*100 &amp; "%",IF(B6&lt;=Grunddata!$C$20,Grunddata!$A$20&amp;"-"&amp;Grunddata!$D$20*100 &amp; "%",IF(B6&lt;=Grunddata!$C$21,Grunddata!$A$21&amp;"-"&amp;Grunddata!$D$21*100 &amp; "%",IF(B6&lt;=Grunddata!$C$22,Grunddata!$A$22&amp;"-"&amp;Grunddata!$D$22*100 &amp; "%","-"))))))</f>
        <v>A-100%</v>
      </c>
      <c r="S6">
        <f>IF(LEFT(A6,1)="A",Grunddata!$S$17,IF(LEFT(A6,1)="B",Grunddata!$S$18,IF(LEFT(A6,1)="C",Grunddata!$S$19,IF(LEFT(A6,1)="D",Grunddata!$S$20,IF(LEFT(A6,1)="E",Grunddata!$S$21,0)))))</f>
        <v>5.46</v>
      </c>
      <c r="T6">
        <f>IF(F6=".",0,IF(F6+G6+H6+I6+J6=0,E6,F6+G6+H6+I6+J6))</f>
        <v>0</v>
      </c>
    </row>
    <row r="7" spans="1:20" x14ac:dyDescent="0.25">
      <c r="A7" s="90" t="str">
        <f t="shared" ref="A7:A35" si="3">R7</f>
        <v>A-100%</v>
      </c>
      <c r="B7" s="91">
        <f>Kalender!A307</f>
        <v>46328</v>
      </c>
      <c r="C7" s="92" t="str">
        <f>Kalender!B307</f>
        <v>Mån</v>
      </c>
      <c r="D7" s="93" t="str">
        <f>Kalender!C307</f>
        <v/>
      </c>
      <c r="E7" s="19"/>
      <c r="F7" s="17"/>
      <c r="G7" s="17"/>
      <c r="H7" s="17"/>
      <c r="I7" s="17"/>
      <c r="J7" s="17"/>
      <c r="K7" s="94" t="str">
        <f t="shared" ref="K7:K36" si="4">Q7</f>
        <v/>
      </c>
      <c r="L7" s="23"/>
      <c r="M7" s="24"/>
      <c r="N7" s="79">
        <f t="shared" ref="N7:N36" si="5">IF(F7&gt;0,0,IF(G7&gt;0,1,0))</f>
        <v>0</v>
      </c>
      <c r="O7" s="79">
        <f t="shared" si="0"/>
        <v>0</v>
      </c>
      <c r="P7" s="79">
        <f t="shared" si="1"/>
        <v>0</v>
      </c>
      <c r="Q7" s="30" t="str">
        <f t="shared" si="2"/>
        <v/>
      </c>
      <c r="R7" s="73" t="str">
        <f>IF(B7&lt;Grunddata!$B$18,"-",IF(B7&lt;=Grunddata!$C$18,Grunddata!$A$18&amp;"-"&amp;Grunddata!$D$18*100 &amp; "%",IF(B7&lt;=Grunddata!$C$19,Grunddata!$A$19&amp;"-"&amp;Grunddata!$D$19*100 &amp; "%",IF(B7&lt;=Grunddata!$C$20,Grunddata!$A$20&amp;"-"&amp;Grunddata!$D$20*100 &amp; "%",IF(B7&lt;=Grunddata!$C$21,Grunddata!$A$21&amp;"-"&amp;Grunddata!$D$21*100 &amp; "%",IF(B7&lt;=Grunddata!$C$22,Grunddata!$A$22&amp;"-"&amp;Grunddata!$D$22*100 &amp; "%","-"))))))</f>
        <v>A-100%</v>
      </c>
      <c r="S7">
        <f>IF(LEFT(A7,1)="A",Grunddata!$S$17,IF(LEFT(A7,1)="B",Grunddata!$S$18,IF(LEFT(A7,1)="C",Grunddata!$S$19,IF(LEFT(A7,1)="D",Grunddata!$S$20,IF(LEFT(A7,1)="E",Grunddata!$S$21,0)))))</f>
        <v>5.46</v>
      </c>
      <c r="T7">
        <f t="shared" ref="T7:T36" si="6">IF(F7=".",0,IF(F7+G7+H7+I7+J7=0,E7,F7+G7+H7+I7+J7))</f>
        <v>0</v>
      </c>
    </row>
    <row r="8" spans="1:20" x14ac:dyDescent="0.25">
      <c r="A8" s="90" t="str">
        <f t="shared" si="3"/>
        <v>A-100%</v>
      </c>
      <c r="B8" s="91">
        <f>Kalender!A308</f>
        <v>46329</v>
      </c>
      <c r="C8" s="92" t="str">
        <f>Kalender!B308</f>
        <v>Tis</v>
      </c>
      <c r="D8" s="93" t="str">
        <f>Kalender!C308</f>
        <v/>
      </c>
      <c r="E8" s="19"/>
      <c r="F8" s="17"/>
      <c r="G8" s="17"/>
      <c r="H8" s="17"/>
      <c r="I8" s="17"/>
      <c r="J8" s="17"/>
      <c r="K8" s="94" t="str">
        <f t="shared" si="4"/>
        <v/>
      </c>
      <c r="L8" s="23"/>
      <c r="M8" s="24"/>
      <c r="N8" s="79">
        <f t="shared" si="5"/>
        <v>0</v>
      </c>
      <c r="O8" s="79">
        <f t="shared" si="0"/>
        <v>0</v>
      </c>
      <c r="P8" s="79">
        <f t="shared" si="1"/>
        <v>0</v>
      </c>
      <c r="Q8" s="30" t="str">
        <f t="shared" si="2"/>
        <v/>
      </c>
      <c r="R8" s="73" t="str">
        <f>IF(B8&lt;Grunddata!$B$18,"-",IF(B8&lt;=Grunddata!$C$18,Grunddata!$A$18&amp;"-"&amp;Grunddata!$D$18*100 &amp; "%",IF(B8&lt;=Grunddata!$C$19,Grunddata!$A$19&amp;"-"&amp;Grunddata!$D$19*100 &amp; "%",IF(B8&lt;=Grunddata!$C$20,Grunddata!$A$20&amp;"-"&amp;Grunddata!$D$20*100 &amp; "%",IF(B8&lt;=Grunddata!$C$21,Grunddata!$A$21&amp;"-"&amp;Grunddata!$D$21*100 &amp; "%",IF(B8&lt;=Grunddata!$C$22,Grunddata!$A$22&amp;"-"&amp;Grunddata!$D$22*100 &amp; "%","-"))))))</f>
        <v>A-100%</v>
      </c>
      <c r="S8">
        <f>IF(LEFT(A8,1)="A",Grunddata!$S$17,IF(LEFT(A8,1)="B",Grunddata!$S$18,IF(LEFT(A8,1)="C",Grunddata!$S$19,IF(LEFT(A8,1)="D",Grunddata!$S$20,IF(LEFT(A8,1)="E",Grunddata!$S$21,0)))))</f>
        <v>5.46</v>
      </c>
      <c r="T8">
        <f t="shared" si="6"/>
        <v>0</v>
      </c>
    </row>
    <row r="9" spans="1:20" x14ac:dyDescent="0.25">
      <c r="A9" s="90" t="str">
        <f t="shared" si="3"/>
        <v>A-100%</v>
      </c>
      <c r="B9" s="91">
        <f>Kalender!A309</f>
        <v>46330</v>
      </c>
      <c r="C9" s="92" t="str">
        <f>Kalender!B309</f>
        <v>Ons</v>
      </c>
      <c r="D9" s="93" t="str">
        <f>Kalender!C309</f>
        <v/>
      </c>
      <c r="E9" s="19"/>
      <c r="F9" s="17"/>
      <c r="G9" s="17"/>
      <c r="H9" s="17"/>
      <c r="I9" s="17"/>
      <c r="J9" s="17"/>
      <c r="K9" s="94" t="str">
        <f t="shared" si="4"/>
        <v/>
      </c>
      <c r="L9" s="23"/>
      <c r="M9" s="24"/>
      <c r="N9" s="79">
        <f t="shared" si="5"/>
        <v>0</v>
      </c>
      <c r="O9" s="79">
        <f t="shared" si="0"/>
        <v>0</v>
      </c>
      <c r="P9" s="79">
        <f t="shared" si="1"/>
        <v>0</v>
      </c>
      <c r="Q9" s="30" t="str">
        <f t="shared" si="2"/>
        <v/>
      </c>
      <c r="R9" s="73" t="str">
        <f>IF(B9&lt;Grunddata!$B$18,"-",IF(B9&lt;=Grunddata!$C$18,Grunddata!$A$18&amp;"-"&amp;Grunddata!$D$18*100 &amp; "%",IF(B9&lt;=Grunddata!$C$19,Grunddata!$A$19&amp;"-"&amp;Grunddata!$D$19*100 &amp; "%",IF(B9&lt;=Grunddata!$C$20,Grunddata!$A$20&amp;"-"&amp;Grunddata!$D$20*100 &amp; "%",IF(B9&lt;=Grunddata!$C$21,Grunddata!$A$21&amp;"-"&amp;Grunddata!$D$21*100 &amp; "%",IF(B9&lt;=Grunddata!$C$22,Grunddata!$A$22&amp;"-"&amp;Grunddata!$D$22*100 &amp; "%","-"))))))</f>
        <v>A-100%</v>
      </c>
      <c r="S9">
        <f>IF(LEFT(A9,1)="A",Grunddata!$S$17,IF(LEFT(A9,1)="B",Grunddata!$S$18,IF(LEFT(A9,1)="C",Grunddata!$S$19,IF(LEFT(A9,1)="D",Grunddata!$S$20,IF(LEFT(A9,1)="E",Grunddata!$S$21,0)))))</f>
        <v>5.46</v>
      </c>
      <c r="T9">
        <f t="shared" si="6"/>
        <v>0</v>
      </c>
    </row>
    <row r="10" spans="1:20" x14ac:dyDescent="0.25">
      <c r="A10" s="90" t="str">
        <f t="shared" si="3"/>
        <v>A-100%</v>
      </c>
      <c r="B10" s="91">
        <f>Kalender!A310</f>
        <v>46331</v>
      </c>
      <c r="C10" s="92" t="str">
        <f>Kalender!B310</f>
        <v>Tor</v>
      </c>
      <c r="D10" s="93" t="str">
        <f>Kalender!C310</f>
        <v/>
      </c>
      <c r="E10" s="19"/>
      <c r="F10" s="17"/>
      <c r="G10" s="17"/>
      <c r="H10" s="17"/>
      <c r="I10" s="17"/>
      <c r="J10" s="17"/>
      <c r="K10" s="94" t="str">
        <f t="shared" si="4"/>
        <v/>
      </c>
      <c r="L10" s="23"/>
      <c r="M10" s="24"/>
      <c r="N10" s="79">
        <f t="shared" si="5"/>
        <v>0</v>
      </c>
      <c r="O10" s="79">
        <f t="shared" si="0"/>
        <v>0</v>
      </c>
      <c r="P10" s="79">
        <f t="shared" si="1"/>
        <v>0</v>
      </c>
      <c r="Q10" s="30" t="str">
        <f t="shared" si="2"/>
        <v/>
      </c>
      <c r="R10" s="73" t="str">
        <f>IF(B10&lt;Grunddata!$B$18,"-",IF(B10&lt;=Grunddata!$C$18,Grunddata!$A$18&amp;"-"&amp;Grunddata!$D$18*100 &amp; "%",IF(B10&lt;=Grunddata!$C$19,Grunddata!$A$19&amp;"-"&amp;Grunddata!$D$19*100 &amp; "%",IF(B10&lt;=Grunddata!$C$20,Grunddata!$A$20&amp;"-"&amp;Grunddata!$D$20*100 &amp; "%",IF(B10&lt;=Grunddata!$C$21,Grunddata!$A$21&amp;"-"&amp;Grunddata!$D$21*100 &amp; "%",IF(B10&lt;=Grunddata!$C$22,Grunddata!$A$22&amp;"-"&amp;Grunddata!$D$22*100 &amp; "%","-"))))))</f>
        <v>A-100%</v>
      </c>
      <c r="S10">
        <f>IF(LEFT(A10,1)="A",Grunddata!$S$17,IF(LEFT(A10,1)="B",Grunddata!$S$18,IF(LEFT(A10,1)="C",Grunddata!$S$19,IF(LEFT(A10,1)="D",Grunddata!$S$20,IF(LEFT(A10,1)="E",Grunddata!$S$21,0)))))</f>
        <v>5.46</v>
      </c>
      <c r="T10">
        <f t="shared" si="6"/>
        <v>0</v>
      </c>
    </row>
    <row r="11" spans="1:20" x14ac:dyDescent="0.25">
      <c r="A11" s="90" t="str">
        <f t="shared" si="3"/>
        <v>A-100%</v>
      </c>
      <c r="B11" s="91">
        <f>Kalender!A311</f>
        <v>46332</v>
      </c>
      <c r="C11" s="92" t="str">
        <f>Kalender!B311</f>
        <v>Fre</v>
      </c>
      <c r="D11" s="93" t="str">
        <f>Kalender!C311</f>
        <v/>
      </c>
      <c r="E11" s="19"/>
      <c r="F11" s="17"/>
      <c r="G11" s="17"/>
      <c r="H11" s="17"/>
      <c r="I11" s="17"/>
      <c r="J11" s="17"/>
      <c r="K11" s="94" t="str">
        <f t="shared" si="4"/>
        <v/>
      </c>
      <c r="L11" s="23"/>
      <c r="M11" s="24"/>
      <c r="N11" s="79">
        <f t="shared" si="5"/>
        <v>0</v>
      </c>
      <c r="O11" s="79">
        <f t="shared" si="0"/>
        <v>0</v>
      </c>
      <c r="P11" s="79">
        <f t="shared" si="1"/>
        <v>0</v>
      </c>
      <c r="Q11" s="30" t="str">
        <f t="shared" si="2"/>
        <v/>
      </c>
      <c r="R11" s="73" t="str">
        <f>IF(B11&lt;Grunddata!$B$18,"-",IF(B11&lt;=Grunddata!$C$18,Grunddata!$A$18&amp;"-"&amp;Grunddata!$D$18*100 &amp; "%",IF(B11&lt;=Grunddata!$C$19,Grunddata!$A$19&amp;"-"&amp;Grunddata!$D$19*100 &amp; "%",IF(B11&lt;=Grunddata!$C$20,Grunddata!$A$20&amp;"-"&amp;Grunddata!$D$20*100 &amp; "%",IF(B11&lt;=Grunddata!$C$21,Grunddata!$A$21&amp;"-"&amp;Grunddata!$D$21*100 &amp; "%",IF(B11&lt;=Grunddata!$C$22,Grunddata!$A$22&amp;"-"&amp;Grunddata!$D$22*100 &amp; "%","-"))))))</f>
        <v>A-100%</v>
      </c>
      <c r="S11">
        <f>IF(LEFT(A11,1)="A",Grunddata!$S$17,IF(LEFT(A11,1)="B",Grunddata!$S$18,IF(LEFT(A11,1)="C",Grunddata!$S$19,IF(LEFT(A11,1)="D",Grunddata!$S$20,IF(LEFT(A11,1)="E",Grunddata!$S$21,0)))))</f>
        <v>5.46</v>
      </c>
      <c r="T11">
        <f t="shared" si="6"/>
        <v>0</v>
      </c>
    </row>
    <row r="12" spans="1:20" x14ac:dyDescent="0.25">
      <c r="A12" s="90" t="str">
        <f t="shared" si="3"/>
        <v>A-100%</v>
      </c>
      <c r="B12" s="91">
        <f>Kalender!A312</f>
        <v>46333</v>
      </c>
      <c r="C12" s="92" t="str">
        <f>Kalender!B312</f>
        <v>Lör</v>
      </c>
      <c r="D12" s="93" t="str">
        <f>Kalender!C312</f>
        <v/>
      </c>
      <c r="E12" s="19"/>
      <c r="F12" s="17"/>
      <c r="G12" s="17"/>
      <c r="H12" s="17"/>
      <c r="I12" s="17"/>
      <c r="J12" s="17"/>
      <c r="K12" s="94" t="str">
        <f t="shared" si="4"/>
        <v/>
      </c>
      <c r="L12" s="23"/>
      <c r="M12" s="24"/>
      <c r="N12" s="79">
        <f t="shared" si="5"/>
        <v>0</v>
      </c>
      <c r="O12" s="79">
        <f t="shared" si="0"/>
        <v>0</v>
      </c>
      <c r="P12" s="79">
        <f t="shared" si="1"/>
        <v>0</v>
      </c>
      <c r="Q12" s="30" t="str">
        <f t="shared" si="2"/>
        <v/>
      </c>
      <c r="R12" s="73" t="str">
        <f>IF(B12&lt;Grunddata!$B$18,"-",IF(B12&lt;=Grunddata!$C$18,Grunddata!$A$18&amp;"-"&amp;Grunddata!$D$18*100 &amp; "%",IF(B12&lt;=Grunddata!$C$19,Grunddata!$A$19&amp;"-"&amp;Grunddata!$D$19*100 &amp; "%",IF(B12&lt;=Grunddata!$C$20,Grunddata!$A$20&amp;"-"&amp;Grunddata!$D$20*100 &amp; "%",IF(B12&lt;=Grunddata!$C$21,Grunddata!$A$21&amp;"-"&amp;Grunddata!$D$21*100 &amp; "%",IF(B12&lt;=Grunddata!$C$22,Grunddata!$A$22&amp;"-"&amp;Grunddata!$D$22*100 &amp; "%","-"))))))</f>
        <v>A-100%</v>
      </c>
      <c r="S12">
        <f>IF(LEFT(A12,1)="A",Grunddata!$S$17,IF(LEFT(A12,1)="B",Grunddata!$S$18,IF(LEFT(A12,1)="C",Grunddata!$S$19,IF(LEFT(A12,1)="D",Grunddata!$S$20,IF(LEFT(A12,1)="E",Grunddata!$S$21,0)))))</f>
        <v>5.46</v>
      </c>
      <c r="T12">
        <f t="shared" si="6"/>
        <v>0</v>
      </c>
    </row>
    <row r="13" spans="1:20" x14ac:dyDescent="0.25">
      <c r="A13" s="90" t="str">
        <f t="shared" si="3"/>
        <v>A-100%</v>
      </c>
      <c r="B13" s="91">
        <f>Kalender!A313</f>
        <v>46334</v>
      </c>
      <c r="C13" s="92" t="str">
        <f>Kalender!B313</f>
        <v>Sön</v>
      </c>
      <c r="D13" s="93" t="str">
        <f>Kalender!C313</f>
        <v>Fars dag</v>
      </c>
      <c r="E13" s="19"/>
      <c r="F13" s="17"/>
      <c r="G13" s="17"/>
      <c r="H13" s="17"/>
      <c r="I13" s="17"/>
      <c r="J13" s="17"/>
      <c r="K13" s="94" t="str">
        <f t="shared" si="4"/>
        <v/>
      </c>
      <c r="L13" s="23"/>
      <c r="M13" s="24"/>
      <c r="N13" s="79">
        <f t="shared" si="5"/>
        <v>0</v>
      </c>
      <c r="O13" s="79">
        <f t="shared" si="0"/>
        <v>0</v>
      </c>
      <c r="P13" s="79">
        <f t="shared" si="1"/>
        <v>0</v>
      </c>
      <c r="Q13" s="30" t="str">
        <f t="shared" si="2"/>
        <v/>
      </c>
      <c r="R13" s="73" t="str">
        <f>IF(B13&lt;Grunddata!$B$18,"-",IF(B13&lt;=Grunddata!$C$18,Grunddata!$A$18&amp;"-"&amp;Grunddata!$D$18*100 &amp; "%",IF(B13&lt;=Grunddata!$C$19,Grunddata!$A$19&amp;"-"&amp;Grunddata!$D$19*100 &amp; "%",IF(B13&lt;=Grunddata!$C$20,Grunddata!$A$20&amp;"-"&amp;Grunddata!$D$20*100 &amp; "%",IF(B13&lt;=Grunddata!$C$21,Grunddata!$A$21&amp;"-"&amp;Grunddata!$D$21*100 &amp; "%",IF(B13&lt;=Grunddata!$C$22,Grunddata!$A$22&amp;"-"&amp;Grunddata!$D$22*100 &amp; "%","-"))))))</f>
        <v>A-100%</v>
      </c>
      <c r="S13">
        <f>IF(LEFT(A13,1)="A",Grunddata!$S$17,IF(LEFT(A13,1)="B",Grunddata!$S$18,IF(LEFT(A13,1)="C",Grunddata!$S$19,IF(LEFT(A13,1)="D",Grunddata!$S$20,IF(LEFT(A13,1)="E",Grunddata!$S$21,0)))))</f>
        <v>5.46</v>
      </c>
      <c r="T13">
        <f t="shared" si="6"/>
        <v>0</v>
      </c>
    </row>
    <row r="14" spans="1:20" x14ac:dyDescent="0.25">
      <c r="A14" s="90" t="str">
        <f t="shared" si="3"/>
        <v>A-100%</v>
      </c>
      <c r="B14" s="91">
        <f>Kalender!A314</f>
        <v>46335</v>
      </c>
      <c r="C14" s="92" t="str">
        <f>Kalender!B314</f>
        <v>Mån</v>
      </c>
      <c r="D14" s="93" t="str">
        <f>Kalender!C314</f>
        <v/>
      </c>
      <c r="E14" s="19"/>
      <c r="F14" s="17"/>
      <c r="G14" s="17"/>
      <c r="H14" s="17"/>
      <c r="I14" s="17"/>
      <c r="J14" s="17"/>
      <c r="K14" s="94" t="str">
        <f t="shared" si="4"/>
        <v/>
      </c>
      <c r="L14" s="23"/>
      <c r="M14" s="24"/>
      <c r="N14" s="79">
        <f t="shared" si="5"/>
        <v>0</v>
      </c>
      <c r="O14" s="79">
        <f t="shared" si="0"/>
        <v>0</v>
      </c>
      <c r="P14" s="79">
        <f t="shared" si="1"/>
        <v>0</v>
      </c>
      <c r="Q14" s="30" t="str">
        <f t="shared" si="2"/>
        <v/>
      </c>
      <c r="R14" s="73" t="str">
        <f>IF(B14&lt;Grunddata!$B$18,"-",IF(B14&lt;=Grunddata!$C$18,Grunddata!$A$18&amp;"-"&amp;Grunddata!$D$18*100 &amp; "%",IF(B14&lt;=Grunddata!$C$19,Grunddata!$A$19&amp;"-"&amp;Grunddata!$D$19*100 &amp; "%",IF(B14&lt;=Grunddata!$C$20,Grunddata!$A$20&amp;"-"&amp;Grunddata!$D$20*100 &amp; "%",IF(B14&lt;=Grunddata!$C$21,Grunddata!$A$21&amp;"-"&amp;Grunddata!$D$21*100 &amp; "%",IF(B14&lt;=Grunddata!$C$22,Grunddata!$A$22&amp;"-"&amp;Grunddata!$D$22*100 &amp; "%","-"))))))</f>
        <v>A-100%</v>
      </c>
      <c r="S14">
        <f>IF(LEFT(A14,1)="A",Grunddata!$S$17,IF(LEFT(A14,1)="B",Grunddata!$S$18,IF(LEFT(A14,1)="C",Grunddata!$S$19,IF(LEFT(A14,1)="D",Grunddata!$S$20,IF(LEFT(A14,1)="E",Grunddata!$S$21,0)))))</f>
        <v>5.46</v>
      </c>
      <c r="T14">
        <f t="shared" si="6"/>
        <v>0</v>
      </c>
    </row>
    <row r="15" spans="1:20" x14ac:dyDescent="0.25">
      <c r="A15" s="90" t="str">
        <f t="shared" si="3"/>
        <v>A-100%</v>
      </c>
      <c r="B15" s="91">
        <f>Kalender!A315</f>
        <v>46336</v>
      </c>
      <c r="C15" s="92" t="str">
        <f>Kalender!B315</f>
        <v>Tis</v>
      </c>
      <c r="D15" s="93" t="str">
        <f>Kalender!C315</f>
        <v/>
      </c>
      <c r="E15" s="19"/>
      <c r="F15" s="17"/>
      <c r="G15" s="17"/>
      <c r="H15" s="17"/>
      <c r="I15" s="17"/>
      <c r="J15" s="17"/>
      <c r="K15" s="94" t="str">
        <f t="shared" si="4"/>
        <v/>
      </c>
      <c r="L15" s="23"/>
      <c r="M15" s="24"/>
      <c r="N15" s="79">
        <f t="shared" si="5"/>
        <v>0</v>
      </c>
      <c r="O15" s="79">
        <f t="shared" si="0"/>
        <v>0</v>
      </c>
      <c r="P15" s="79">
        <f t="shared" si="1"/>
        <v>0</v>
      </c>
      <c r="Q15" s="30" t="str">
        <f t="shared" si="2"/>
        <v/>
      </c>
      <c r="R15" s="73" t="str">
        <f>IF(B15&lt;Grunddata!$B$18,"-",IF(B15&lt;=Grunddata!$C$18,Grunddata!$A$18&amp;"-"&amp;Grunddata!$D$18*100 &amp; "%",IF(B15&lt;=Grunddata!$C$19,Grunddata!$A$19&amp;"-"&amp;Grunddata!$D$19*100 &amp; "%",IF(B15&lt;=Grunddata!$C$20,Grunddata!$A$20&amp;"-"&amp;Grunddata!$D$20*100 &amp; "%",IF(B15&lt;=Grunddata!$C$21,Grunddata!$A$21&amp;"-"&amp;Grunddata!$D$21*100 &amp; "%",IF(B15&lt;=Grunddata!$C$22,Grunddata!$A$22&amp;"-"&amp;Grunddata!$D$22*100 &amp; "%","-"))))))</f>
        <v>A-100%</v>
      </c>
      <c r="S15">
        <f>IF(LEFT(A15,1)="A",Grunddata!$S$17,IF(LEFT(A15,1)="B",Grunddata!$S$18,IF(LEFT(A15,1)="C",Grunddata!$S$19,IF(LEFT(A15,1)="D",Grunddata!$S$20,IF(LEFT(A15,1)="E",Grunddata!$S$21,0)))))</f>
        <v>5.46</v>
      </c>
      <c r="T15">
        <f t="shared" si="6"/>
        <v>0</v>
      </c>
    </row>
    <row r="16" spans="1:20" x14ac:dyDescent="0.25">
      <c r="A16" s="90" t="str">
        <f t="shared" si="3"/>
        <v>A-100%</v>
      </c>
      <c r="B16" s="91">
        <f>Kalender!A316</f>
        <v>46337</v>
      </c>
      <c r="C16" s="92" t="str">
        <f>Kalender!B316</f>
        <v>Ons</v>
      </c>
      <c r="D16" s="93" t="str">
        <f>Kalender!C316</f>
        <v/>
      </c>
      <c r="E16" s="19"/>
      <c r="F16" s="17"/>
      <c r="G16" s="17"/>
      <c r="H16" s="17"/>
      <c r="I16" s="17"/>
      <c r="J16" s="17"/>
      <c r="K16" s="94" t="str">
        <f t="shared" si="4"/>
        <v/>
      </c>
      <c r="L16" s="23"/>
      <c r="M16" s="24"/>
      <c r="N16" s="79">
        <f t="shared" si="5"/>
        <v>0</v>
      </c>
      <c r="O16" s="79">
        <f t="shared" si="0"/>
        <v>0</v>
      </c>
      <c r="P16" s="79">
        <f t="shared" si="1"/>
        <v>0</v>
      </c>
      <c r="Q16" s="30" t="str">
        <f t="shared" si="2"/>
        <v/>
      </c>
      <c r="R16" s="73" t="str">
        <f>IF(B16&lt;Grunddata!$B$18,"-",IF(B16&lt;=Grunddata!$C$18,Grunddata!$A$18&amp;"-"&amp;Grunddata!$D$18*100 &amp; "%",IF(B16&lt;=Grunddata!$C$19,Grunddata!$A$19&amp;"-"&amp;Grunddata!$D$19*100 &amp; "%",IF(B16&lt;=Grunddata!$C$20,Grunddata!$A$20&amp;"-"&amp;Grunddata!$D$20*100 &amp; "%",IF(B16&lt;=Grunddata!$C$21,Grunddata!$A$21&amp;"-"&amp;Grunddata!$D$21*100 &amp; "%",IF(B16&lt;=Grunddata!$C$22,Grunddata!$A$22&amp;"-"&amp;Grunddata!$D$22*100 &amp; "%","-"))))))</f>
        <v>A-100%</v>
      </c>
      <c r="S16">
        <f>IF(LEFT(A16,1)="A",Grunddata!$S$17,IF(LEFT(A16,1)="B",Grunddata!$S$18,IF(LEFT(A16,1)="C",Grunddata!$S$19,IF(LEFT(A16,1)="D",Grunddata!$S$20,IF(LEFT(A16,1)="E",Grunddata!$S$21,0)))))</f>
        <v>5.46</v>
      </c>
      <c r="T16">
        <f t="shared" si="6"/>
        <v>0</v>
      </c>
    </row>
    <row r="17" spans="1:20" x14ac:dyDescent="0.25">
      <c r="A17" s="90" t="str">
        <f t="shared" si="3"/>
        <v>A-100%</v>
      </c>
      <c r="B17" s="91">
        <f>Kalender!A317</f>
        <v>46338</v>
      </c>
      <c r="C17" s="92" t="str">
        <f>Kalender!B317</f>
        <v>Tor</v>
      </c>
      <c r="D17" s="93" t="str">
        <f>Kalender!C317</f>
        <v/>
      </c>
      <c r="E17" s="19"/>
      <c r="F17" s="17"/>
      <c r="G17" s="17"/>
      <c r="H17" s="17"/>
      <c r="I17" s="17"/>
      <c r="J17" s="17"/>
      <c r="K17" s="94" t="str">
        <f t="shared" si="4"/>
        <v/>
      </c>
      <c r="L17" s="23"/>
      <c r="M17" s="24"/>
      <c r="N17" s="79">
        <f t="shared" si="5"/>
        <v>0</v>
      </c>
      <c r="O17" s="79">
        <f t="shared" si="0"/>
        <v>0</v>
      </c>
      <c r="P17" s="79">
        <f t="shared" si="1"/>
        <v>0</v>
      </c>
      <c r="Q17" s="30" t="str">
        <f t="shared" si="2"/>
        <v/>
      </c>
      <c r="R17" s="73" t="str">
        <f>IF(B17&lt;Grunddata!$B$18,"-",IF(B17&lt;=Grunddata!$C$18,Grunddata!$A$18&amp;"-"&amp;Grunddata!$D$18*100 &amp; "%",IF(B17&lt;=Grunddata!$C$19,Grunddata!$A$19&amp;"-"&amp;Grunddata!$D$19*100 &amp; "%",IF(B17&lt;=Grunddata!$C$20,Grunddata!$A$20&amp;"-"&amp;Grunddata!$D$20*100 &amp; "%",IF(B17&lt;=Grunddata!$C$21,Grunddata!$A$21&amp;"-"&amp;Grunddata!$D$21*100 &amp; "%",IF(B17&lt;=Grunddata!$C$22,Grunddata!$A$22&amp;"-"&amp;Grunddata!$D$22*100 &amp; "%","-"))))))</f>
        <v>A-100%</v>
      </c>
      <c r="S17">
        <f>IF(LEFT(A17,1)="A",Grunddata!$S$17,IF(LEFT(A17,1)="B",Grunddata!$S$18,IF(LEFT(A17,1)="C",Grunddata!$S$19,IF(LEFT(A17,1)="D",Grunddata!$S$20,IF(LEFT(A17,1)="E",Grunddata!$S$21,0)))))</f>
        <v>5.46</v>
      </c>
      <c r="T17">
        <f t="shared" si="6"/>
        <v>0</v>
      </c>
    </row>
    <row r="18" spans="1:20" x14ac:dyDescent="0.25">
      <c r="A18" s="90" t="str">
        <f t="shared" si="3"/>
        <v>A-100%</v>
      </c>
      <c r="B18" s="91">
        <f>Kalender!A318</f>
        <v>46339</v>
      </c>
      <c r="C18" s="92" t="str">
        <f>Kalender!B318</f>
        <v>Fre</v>
      </c>
      <c r="D18" s="93" t="str">
        <f>Kalender!C318</f>
        <v/>
      </c>
      <c r="E18" s="19"/>
      <c r="F18" s="17"/>
      <c r="G18" s="17"/>
      <c r="H18" s="17"/>
      <c r="I18" s="17"/>
      <c r="J18" s="17"/>
      <c r="K18" s="94" t="str">
        <f t="shared" si="4"/>
        <v/>
      </c>
      <c r="L18" s="23"/>
      <c r="M18" s="24"/>
      <c r="N18" s="79">
        <f t="shared" si="5"/>
        <v>0</v>
      </c>
      <c r="O18" s="79">
        <f t="shared" si="0"/>
        <v>0</v>
      </c>
      <c r="P18" s="79">
        <f t="shared" si="1"/>
        <v>0</v>
      </c>
      <c r="Q18" s="30" t="str">
        <f t="shared" si="2"/>
        <v/>
      </c>
      <c r="R18" s="73" t="str">
        <f>IF(B18&lt;Grunddata!$B$18,"-",IF(B18&lt;=Grunddata!$C$18,Grunddata!$A$18&amp;"-"&amp;Grunddata!$D$18*100 &amp; "%",IF(B18&lt;=Grunddata!$C$19,Grunddata!$A$19&amp;"-"&amp;Grunddata!$D$19*100 &amp; "%",IF(B18&lt;=Grunddata!$C$20,Grunddata!$A$20&amp;"-"&amp;Grunddata!$D$20*100 &amp; "%",IF(B18&lt;=Grunddata!$C$21,Grunddata!$A$21&amp;"-"&amp;Grunddata!$D$21*100 &amp; "%",IF(B18&lt;=Grunddata!$C$22,Grunddata!$A$22&amp;"-"&amp;Grunddata!$D$22*100 &amp; "%","-"))))))</f>
        <v>A-100%</v>
      </c>
      <c r="S18">
        <f>IF(LEFT(A18,1)="A",Grunddata!$S$17,IF(LEFT(A18,1)="B",Grunddata!$S$18,IF(LEFT(A18,1)="C",Grunddata!$S$19,IF(LEFT(A18,1)="D",Grunddata!$S$20,IF(LEFT(A18,1)="E",Grunddata!$S$21,0)))))</f>
        <v>5.46</v>
      </c>
      <c r="T18">
        <f t="shared" si="6"/>
        <v>0</v>
      </c>
    </row>
    <row r="19" spans="1:20" x14ac:dyDescent="0.25">
      <c r="A19" s="90" t="str">
        <f t="shared" si="3"/>
        <v>A-100%</v>
      </c>
      <c r="B19" s="91">
        <f>Kalender!A319</f>
        <v>46340</v>
      </c>
      <c r="C19" s="92" t="str">
        <f>Kalender!B319</f>
        <v>Lör</v>
      </c>
      <c r="D19" s="93" t="str">
        <f>Kalender!C319</f>
        <v/>
      </c>
      <c r="E19" s="19"/>
      <c r="F19" s="17"/>
      <c r="G19" s="17"/>
      <c r="H19" s="17"/>
      <c r="I19" s="17"/>
      <c r="J19" s="17"/>
      <c r="K19" s="94" t="str">
        <f t="shared" si="4"/>
        <v/>
      </c>
      <c r="L19" s="23"/>
      <c r="M19" s="24"/>
      <c r="N19" s="79">
        <f t="shared" si="5"/>
        <v>0</v>
      </c>
      <c r="O19" s="79">
        <f t="shared" si="0"/>
        <v>0</v>
      </c>
      <c r="P19" s="79">
        <f t="shared" si="1"/>
        <v>0</v>
      </c>
      <c r="Q19" s="30" t="str">
        <f t="shared" si="2"/>
        <v/>
      </c>
      <c r="R19" s="73" t="str">
        <f>IF(B19&lt;Grunddata!$B$18,"-",IF(B19&lt;=Grunddata!$C$18,Grunddata!$A$18&amp;"-"&amp;Grunddata!$D$18*100 &amp; "%",IF(B19&lt;=Grunddata!$C$19,Grunddata!$A$19&amp;"-"&amp;Grunddata!$D$19*100 &amp; "%",IF(B19&lt;=Grunddata!$C$20,Grunddata!$A$20&amp;"-"&amp;Grunddata!$D$20*100 &amp; "%",IF(B19&lt;=Grunddata!$C$21,Grunddata!$A$21&amp;"-"&amp;Grunddata!$D$21*100 &amp; "%",IF(B19&lt;=Grunddata!$C$22,Grunddata!$A$22&amp;"-"&amp;Grunddata!$D$22*100 &amp; "%","-"))))))</f>
        <v>A-100%</v>
      </c>
      <c r="S19">
        <f>IF(LEFT(A19,1)="A",Grunddata!$S$17,IF(LEFT(A19,1)="B",Grunddata!$S$18,IF(LEFT(A19,1)="C",Grunddata!$S$19,IF(LEFT(A19,1)="D",Grunddata!$S$20,IF(LEFT(A19,1)="E",Grunddata!$S$21,0)))))</f>
        <v>5.46</v>
      </c>
      <c r="T19">
        <f t="shared" si="6"/>
        <v>0</v>
      </c>
    </row>
    <row r="20" spans="1:20" x14ac:dyDescent="0.25">
      <c r="A20" s="90" t="str">
        <f t="shared" si="3"/>
        <v>A-100%</v>
      </c>
      <c r="B20" s="91">
        <f>Kalender!A320</f>
        <v>46341</v>
      </c>
      <c r="C20" s="92" t="str">
        <f>Kalender!B320</f>
        <v>Sön</v>
      </c>
      <c r="D20" s="93" t="str">
        <f>Kalender!C320</f>
        <v/>
      </c>
      <c r="E20" s="19"/>
      <c r="F20" s="17"/>
      <c r="G20" s="17"/>
      <c r="H20" s="17"/>
      <c r="I20" s="17"/>
      <c r="J20" s="17"/>
      <c r="K20" s="94" t="str">
        <f t="shared" si="4"/>
        <v/>
      </c>
      <c r="L20" s="23"/>
      <c r="M20" s="24"/>
      <c r="N20" s="79">
        <f t="shared" si="5"/>
        <v>0</v>
      </c>
      <c r="O20" s="79">
        <f t="shared" si="0"/>
        <v>0</v>
      </c>
      <c r="P20" s="79">
        <f t="shared" si="1"/>
        <v>0</v>
      </c>
      <c r="Q20" s="30" t="str">
        <f t="shared" si="2"/>
        <v/>
      </c>
      <c r="R20" s="73" t="str">
        <f>IF(B20&lt;Grunddata!$B$18,"-",IF(B20&lt;=Grunddata!$C$18,Grunddata!$A$18&amp;"-"&amp;Grunddata!$D$18*100 &amp; "%",IF(B20&lt;=Grunddata!$C$19,Grunddata!$A$19&amp;"-"&amp;Grunddata!$D$19*100 &amp; "%",IF(B20&lt;=Grunddata!$C$20,Grunddata!$A$20&amp;"-"&amp;Grunddata!$D$20*100 &amp; "%",IF(B20&lt;=Grunddata!$C$21,Grunddata!$A$21&amp;"-"&amp;Grunddata!$D$21*100 &amp; "%",IF(B20&lt;=Grunddata!$C$22,Grunddata!$A$22&amp;"-"&amp;Grunddata!$D$22*100 &amp; "%","-"))))))</f>
        <v>A-100%</v>
      </c>
      <c r="S20">
        <f>IF(LEFT(A20,1)="A",Grunddata!$S$17,IF(LEFT(A20,1)="B",Grunddata!$S$18,IF(LEFT(A20,1)="C",Grunddata!$S$19,IF(LEFT(A20,1)="D",Grunddata!$S$20,IF(LEFT(A20,1)="E",Grunddata!$S$21,0)))))</f>
        <v>5.46</v>
      </c>
      <c r="T20">
        <f t="shared" si="6"/>
        <v>0</v>
      </c>
    </row>
    <row r="21" spans="1:20" x14ac:dyDescent="0.25">
      <c r="A21" s="90" t="str">
        <f t="shared" si="3"/>
        <v>A-100%</v>
      </c>
      <c r="B21" s="91">
        <f>Kalender!A321</f>
        <v>46342</v>
      </c>
      <c r="C21" s="92" t="str">
        <f>Kalender!B321</f>
        <v>Mån</v>
      </c>
      <c r="D21" s="93" t="str">
        <f>Kalender!C321</f>
        <v/>
      </c>
      <c r="E21" s="19"/>
      <c r="F21" s="17"/>
      <c r="G21" s="17"/>
      <c r="H21" s="17"/>
      <c r="I21" s="17"/>
      <c r="J21" s="17"/>
      <c r="K21" s="94" t="str">
        <f t="shared" si="4"/>
        <v/>
      </c>
      <c r="L21" s="23"/>
      <c r="M21" s="24"/>
      <c r="N21" s="79">
        <f t="shared" si="5"/>
        <v>0</v>
      </c>
      <c r="O21" s="79">
        <f t="shared" si="0"/>
        <v>0</v>
      </c>
      <c r="P21" s="79">
        <f t="shared" si="1"/>
        <v>0</v>
      </c>
      <c r="Q21" s="30" t="str">
        <f t="shared" si="2"/>
        <v/>
      </c>
      <c r="R21" s="73" t="str">
        <f>IF(B21&lt;Grunddata!$B$18,"-",IF(B21&lt;=Grunddata!$C$18,Grunddata!$A$18&amp;"-"&amp;Grunddata!$D$18*100 &amp; "%",IF(B21&lt;=Grunddata!$C$19,Grunddata!$A$19&amp;"-"&amp;Grunddata!$D$19*100 &amp; "%",IF(B21&lt;=Grunddata!$C$20,Grunddata!$A$20&amp;"-"&amp;Grunddata!$D$20*100 &amp; "%",IF(B21&lt;=Grunddata!$C$21,Grunddata!$A$21&amp;"-"&amp;Grunddata!$D$21*100 &amp; "%",IF(B21&lt;=Grunddata!$C$22,Grunddata!$A$22&amp;"-"&amp;Grunddata!$D$22*100 &amp; "%","-"))))))</f>
        <v>A-100%</v>
      </c>
      <c r="S21">
        <f>IF(LEFT(A21,1)="A",Grunddata!$S$17,IF(LEFT(A21,1)="B",Grunddata!$S$18,IF(LEFT(A21,1)="C",Grunddata!$S$19,IF(LEFT(A21,1)="D",Grunddata!$S$20,IF(LEFT(A21,1)="E",Grunddata!$S$21,0)))))</f>
        <v>5.46</v>
      </c>
      <c r="T21">
        <f t="shared" si="6"/>
        <v>0</v>
      </c>
    </row>
    <row r="22" spans="1:20" x14ac:dyDescent="0.25">
      <c r="A22" s="90" t="str">
        <f t="shared" si="3"/>
        <v>A-100%</v>
      </c>
      <c r="B22" s="91">
        <f>Kalender!A322</f>
        <v>46343</v>
      </c>
      <c r="C22" s="92" t="str">
        <f>Kalender!B322</f>
        <v>Tis</v>
      </c>
      <c r="D22" s="93" t="str">
        <f>Kalender!C322</f>
        <v/>
      </c>
      <c r="E22" s="19"/>
      <c r="F22" s="17"/>
      <c r="G22" s="17"/>
      <c r="H22" s="17"/>
      <c r="I22" s="17"/>
      <c r="J22" s="17"/>
      <c r="K22" s="94" t="str">
        <f t="shared" si="4"/>
        <v/>
      </c>
      <c r="L22" s="23"/>
      <c r="M22" s="24"/>
      <c r="N22" s="79">
        <f t="shared" si="5"/>
        <v>0</v>
      </c>
      <c r="O22" s="79">
        <f t="shared" si="0"/>
        <v>0</v>
      </c>
      <c r="P22" s="79">
        <f t="shared" si="1"/>
        <v>0</v>
      </c>
      <c r="Q22" s="30" t="str">
        <f t="shared" si="2"/>
        <v/>
      </c>
      <c r="R22" s="73" t="str">
        <f>IF(B22&lt;Grunddata!$B$18,"-",IF(B22&lt;=Grunddata!$C$18,Grunddata!$A$18&amp;"-"&amp;Grunddata!$D$18*100 &amp; "%",IF(B22&lt;=Grunddata!$C$19,Grunddata!$A$19&amp;"-"&amp;Grunddata!$D$19*100 &amp; "%",IF(B22&lt;=Grunddata!$C$20,Grunddata!$A$20&amp;"-"&amp;Grunddata!$D$20*100 &amp; "%",IF(B22&lt;=Grunddata!$C$21,Grunddata!$A$21&amp;"-"&amp;Grunddata!$D$21*100 &amp; "%",IF(B22&lt;=Grunddata!$C$22,Grunddata!$A$22&amp;"-"&amp;Grunddata!$D$22*100 &amp; "%","-"))))))</f>
        <v>A-100%</v>
      </c>
      <c r="S22">
        <f>IF(LEFT(A22,1)="A",Grunddata!$S$17,IF(LEFT(A22,1)="B",Grunddata!$S$18,IF(LEFT(A22,1)="C",Grunddata!$S$19,IF(LEFT(A22,1)="D",Grunddata!$S$20,IF(LEFT(A22,1)="E",Grunddata!$S$21,0)))))</f>
        <v>5.46</v>
      </c>
      <c r="T22">
        <f t="shared" si="6"/>
        <v>0</v>
      </c>
    </row>
    <row r="23" spans="1:20" x14ac:dyDescent="0.25">
      <c r="A23" s="90" t="str">
        <f t="shared" si="3"/>
        <v>A-100%</v>
      </c>
      <c r="B23" s="91">
        <f>Kalender!A323</f>
        <v>46344</v>
      </c>
      <c r="C23" s="92" t="str">
        <f>Kalender!B323</f>
        <v>Ons</v>
      </c>
      <c r="D23" s="93" t="str">
        <f>Kalender!C323</f>
        <v/>
      </c>
      <c r="E23" s="19"/>
      <c r="F23" s="17"/>
      <c r="G23" s="17"/>
      <c r="H23" s="17"/>
      <c r="I23" s="17"/>
      <c r="J23" s="17"/>
      <c r="K23" s="94" t="str">
        <f t="shared" si="4"/>
        <v/>
      </c>
      <c r="L23" s="23"/>
      <c r="M23" s="24"/>
      <c r="N23" s="79">
        <f t="shared" si="5"/>
        <v>0</v>
      </c>
      <c r="O23" s="79">
        <f t="shared" si="0"/>
        <v>0</v>
      </c>
      <c r="P23" s="79">
        <f t="shared" si="1"/>
        <v>0</v>
      </c>
      <c r="Q23" s="30" t="str">
        <f t="shared" si="2"/>
        <v/>
      </c>
      <c r="R23" s="73" t="str">
        <f>IF(B23&lt;Grunddata!$B$18,"-",IF(B23&lt;=Grunddata!$C$18,Grunddata!$A$18&amp;"-"&amp;Grunddata!$D$18*100 &amp; "%",IF(B23&lt;=Grunddata!$C$19,Grunddata!$A$19&amp;"-"&amp;Grunddata!$D$19*100 &amp; "%",IF(B23&lt;=Grunddata!$C$20,Grunddata!$A$20&amp;"-"&amp;Grunddata!$D$20*100 &amp; "%",IF(B23&lt;=Grunddata!$C$21,Grunddata!$A$21&amp;"-"&amp;Grunddata!$D$21*100 &amp; "%",IF(B23&lt;=Grunddata!$C$22,Grunddata!$A$22&amp;"-"&amp;Grunddata!$D$22*100 &amp; "%","-"))))))</f>
        <v>A-100%</v>
      </c>
      <c r="S23">
        <f>IF(LEFT(A23,1)="A",Grunddata!$S$17,IF(LEFT(A23,1)="B",Grunddata!$S$18,IF(LEFT(A23,1)="C",Grunddata!$S$19,IF(LEFT(A23,1)="D",Grunddata!$S$20,IF(LEFT(A23,1)="E",Grunddata!$S$21,0)))))</f>
        <v>5.46</v>
      </c>
      <c r="T23">
        <f t="shared" si="6"/>
        <v>0</v>
      </c>
    </row>
    <row r="24" spans="1:20" x14ac:dyDescent="0.25">
      <c r="A24" s="90" t="str">
        <f t="shared" si="3"/>
        <v>A-100%</v>
      </c>
      <c r="B24" s="91">
        <f>Kalender!A324</f>
        <v>46345</v>
      </c>
      <c r="C24" s="92" t="str">
        <f>Kalender!B324</f>
        <v>Tor</v>
      </c>
      <c r="D24" s="93" t="str">
        <f>Kalender!C324</f>
        <v/>
      </c>
      <c r="E24" s="19"/>
      <c r="F24" s="17"/>
      <c r="G24" s="17"/>
      <c r="H24" s="17"/>
      <c r="I24" s="17"/>
      <c r="J24" s="17"/>
      <c r="K24" s="94" t="str">
        <f t="shared" si="4"/>
        <v/>
      </c>
      <c r="L24" s="23"/>
      <c r="M24" s="24"/>
      <c r="N24" s="79">
        <f t="shared" si="5"/>
        <v>0</v>
      </c>
      <c r="O24" s="79">
        <f t="shared" si="0"/>
        <v>0</v>
      </c>
      <c r="P24" s="79">
        <f t="shared" si="1"/>
        <v>0</v>
      </c>
      <c r="Q24" s="30" t="str">
        <f t="shared" si="2"/>
        <v/>
      </c>
      <c r="R24" s="73" t="str">
        <f>IF(B24&lt;Grunddata!$B$18,"-",IF(B24&lt;=Grunddata!$C$18,Grunddata!$A$18&amp;"-"&amp;Grunddata!$D$18*100 &amp; "%",IF(B24&lt;=Grunddata!$C$19,Grunddata!$A$19&amp;"-"&amp;Grunddata!$D$19*100 &amp; "%",IF(B24&lt;=Grunddata!$C$20,Grunddata!$A$20&amp;"-"&amp;Grunddata!$D$20*100 &amp; "%",IF(B24&lt;=Grunddata!$C$21,Grunddata!$A$21&amp;"-"&amp;Grunddata!$D$21*100 &amp; "%",IF(B24&lt;=Grunddata!$C$22,Grunddata!$A$22&amp;"-"&amp;Grunddata!$D$22*100 &amp; "%","-"))))))</f>
        <v>A-100%</v>
      </c>
      <c r="S24">
        <f>IF(LEFT(A24,1)="A",Grunddata!$S$17,IF(LEFT(A24,1)="B",Grunddata!$S$18,IF(LEFT(A24,1)="C",Grunddata!$S$19,IF(LEFT(A24,1)="D",Grunddata!$S$20,IF(LEFT(A24,1)="E",Grunddata!$S$21,0)))))</f>
        <v>5.46</v>
      </c>
      <c r="T24">
        <f t="shared" si="6"/>
        <v>0</v>
      </c>
    </row>
    <row r="25" spans="1:20" x14ac:dyDescent="0.25">
      <c r="A25" s="90" t="str">
        <f t="shared" si="3"/>
        <v>A-100%</v>
      </c>
      <c r="B25" s="91">
        <f>Kalender!A325</f>
        <v>46346</v>
      </c>
      <c r="C25" s="92" t="str">
        <f>Kalender!B325</f>
        <v>Fre</v>
      </c>
      <c r="D25" s="93" t="str">
        <f>Kalender!C325</f>
        <v/>
      </c>
      <c r="E25" s="19"/>
      <c r="F25" s="17"/>
      <c r="G25" s="17"/>
      <c r="H25" s="17"/>
      <c r="I25" s="17"/>
      <c r="J25" s="17"/>
      <c r="K25" s="94" t="str">
        <f t="shared" si="4"/>
        <v/>
      </c>
      <c r="L25" s="23"/>
      <c r="M25" s="24"/>
      <c r="N25" s="79">
        <f t="shared" si="5"/>
        <v>0</v>
      </c>
      <c r="O25" s="79">
        <f t="shared" si="0"/>
        <v>0</v>
      </c>
      <c r="P25" s="79">
        <f t="shared" si="1"/>
        <v>0</v>
      </c>
      <c r="Q25" s="30" t="str">
        <f t="shared" si="2"/>
        <v/>
      </c>
      <c r="R25" s="73" t="str">
        <f>IF(B25&lt;Grunddata!$B$18,"-",IF(B25&lt;=Grunddata!$C$18,Grunddata!$A$18&amp;"-"&amp;Grunddata!$D$18*100 &amp; "%",IF(B25&lt;=Grunddata!$C$19,Grunddata!$A$19&amp;"-"&amp;Grunddata!$D$19*100 &amp; "%",IF(B25&lt;=Grunddata!$C$20,Grunddata!$A$20&amp;"-"&amp;Grunddata!$D$20*100 &amp; "%",IF(B25&lt;=Grunddata!$C$21,Grunddata!$A$21&amp;"-"&amp;Grunddata!$D$21*100 &amp; "%",IF(B25&lt;=Grunddata!$C$22,Grunddata!$A$22&amp;"-"&amp;Grunddata!$D$22*100 &amp; "%","-"))))))</f>
        <v>A-100%</v>
      </c>
      <c r="S25">
        <f>IF(LEFT(A25,1)="A",Grunddata!$S$17,IF(LEFT(A25,1)="B",Grunddata!$S$18,IF(LEFT(A25,1)="C",Grunddata!$S$19,IF(LEFT(A25,1)="D",Grunddata!$S$20,IF(LEFT(A25,1)="E",Grunddata!$S$21,0)))))</f>
        <v>5.46</v>
      </c>
      <c r="T25">
        <f t="shared" si="6"/>
        <v>0</v>
      </c>
    </row>
    <row r="26" spans="1:20" x14ac:dyDescent="0.25">
      <c r="A26" s="90" t="str">
        <f t="shared" si="3"/>
        <v>A-100%</v>
      </c>
      <c r="B26" s="91">
        <f>Kalender!A326</f>
        <v>46347</v>
      </c>
      <c r="C26" s="92" t="str">
        <f>Kalender!B326</f>
        <v>Lör</v>
      </c>
      <c r="D26" s="93" t="str">
        <f>Kalender!C326</f>
        <v/>
      </c>
      <c r="E26" s="19"/>
      <c r="F26" s="17"/>
      <c r="G26" s="17"/>
      <c r="H26" s="17"/>
      <c r="I26" s="17"/>
      <c r="J26" s="17"/>
      <c r="K26" s="94" t="str">
        <f t="shared" si="4"/>
        <v/>
      </c>
      <c r="L26" s="23"/>
      <c r="M26" s="24"/>
      <c r="N26" s="79">
        <f t="shared" si="5"/>
        <v>0</v>
      </c>
      <c r="O26" s="79">
        <f t="shared" si="0"/>
        <v>0</v>
      </c>
      <c r="P26" s="79">
        <f t="shared" si="1"/>
        <v>0</v>
      </c>
      <c r="Q26" s="30" t="str">
        <f t="shared" si="2"/>
        <v/>
      </c>
      <c r="R26" s="73" t="str">
        <f>IF(B26&lt;Grunddata!$B$18,"-",IF(B26&lt;=Grunddata!$C$18,Grunddata!$A$18&amp;"-"&amp;Grunddata!$D$18*100 &amp; "%",IF(B26&lt;=Grunddata!$C$19,Grunddata!$A$19&amp;"-"&amp;Grunddata!$D$19*100 &amp; "%",IF(B26&lt;=Grunddata!$C$20,Grunddata!$A$20&amp;"-"&amp;Grunddata!$D$20*100 &amp; "%",IF(B26&lt;=Grunddata!$C$21,Grunddata!$A$21&amp;"-"&amp;Grunddata!$D$21*100 &amp; "%",IF(B26&lt;=Grunddata!$C$22,Grunddata!$A$22&amp;"-"&amp;Grunddata!$D$22*100 &amp; "%","-"))))))</f>
        <v>A-100%</v>
      </c>
      <c r="S26">
        <f>IF(LEFT(A26,1)="A",Grunddata!$S$17,IF(LEFT(A26,1)="B",Grunddata!$S$18,IF(LEFT(A26,1)="C",Grunddata!$S$19,IF(LEFT(A26,1)="D",Grunddata!$S$20,IF(LEFT(A26,1)="E",Grunddata!$S$21,0)))))</f>
        <v>5.46</v>
      </c>
      <c r="T26">
        <f t="shared" si="6"/>
        <v>0</v>
      </c>
    </row>
    <row r="27" spans="1:20" x14ac:dyDescent="0.25">
      <c r="A27" s="90" t="str">
        <f t="shared" si="3"/>
        <v>A-100%</v>
      </c>
      <c r="B27" s="91">
        <f>Kalender!A327</f>
        <v>46348</v>
      </c>
      <c r="C27" s="92" t="str">
        <f>Kalender!B327</f>
        <v>Sön</v>
      </c>
      <c r="D27" s="93" t="str">
        <f>Kalender!C327</f>
        <v/>
      </c>
      <c r="E27" s="19"/>
      <c r="F27" s="17"/>
      <c r="G27" s="17"/>
      <c r="H27" s="17"/>
      <c r="I27" s="17"/>
      <c r="J27" s="17"/>
      <c r="K27" s="94" t="str">
        <f t="shared" si="4"/>
        <v/>
      </c>
      <c r="L27" s="23"/>
      <c r="M27" s="24"/>
      <c r="N27" s="79">
        <f t="shared" si="5"/>
        <v>0</v>
      </c>
      <c r="O27" s="79">
        <f t="shared" si="0"/>
        <v>0</v>
      </c>
      <c r="P27" s="79">
        <f t="shared" si="1"/>
        <v>0</v>
      </c>
      <c r="Q27" s="30" t="str">
        <f t="shared" si="2"/>
        <v/>
      </c>
      <c r="R27" s="73" t="str">
        <f>IF(B27&lt;Grunddata!$B$18,"-",IF(B27&lt;=Grunddata!$C$18,Grunddata!$A$18&amp;"-"&amp;Grunddata!$D$18*100 &amp; "%",IF(B27&lt;=Grunddata!$C$19,Grunddata!$A$19&amp;"-"&amp;Grunddata!$D$19*100 &amp; "%",IF(B27&lt;=Grunddata!$C$20,Grunddata!$A$20&amp;"-"&amp;Grunddata!$D$20*100 &amp; "%",IF(B27&lt;=Grunddata!$C$21,Grunddata!$A$21&amp;"-"&amp;Grunddata!$D$21*100 &amp; "%",IF(B27&lt;=Grunddata!$C$22,Grunddata!$A$22&amp;"-"&amp;Grunddata!$D$22*100 &amp; "%","-"))))))</f>
        <v>A-100%</v>
      </c>
      <c r="S27">
        <f>IF(LEFT(A27,1)="A",Grunddata!$S$17,IF(LEFT(A27,1)="B",Grunddata!$S$18,IF(LEFT(A27,1)="C",Grunddata!$S$19,IF(LEFT(A27,1)="D",Grunddata!$S$20,IF(LEFT(A27,1)="E",Grunddata!$S$21,0)))))</f>
        <v>5.46</v>
      </c>
      <c r="T27">
        <f t="shared" si="6"/>
        <v>0</v>
      </c>
    </row>
    <row r="28" spans="1:20" x14ac:dyDescent="0.25">
      <c r="A28" s="90" t="str">
        <f t="shared" si="3"/>
        <v>A-100%</v>
      </c>
      <c r="B28" s="91">
        <f>Kalender!A328</f>
        <v>46349</v>
      </c>
      <c r="C28" s="92" t="str">
        <f>Kalender!B328</f>
        <v>Mån</v>
      </c>
      <c r="D28" s="93" t="str">
        <f>Kalender!C328</f>
        <v/>
      </c>
      <c r="E28" s="19"/>
      <c r="F28" s="17"/>
      <c r="G28" s="17"/>
      <c r="H28" s="17"/>
      <c r="I28" s="17"/>
      <c r="J28" s="17"/>
      <c r="K28" s="94" t="str">
        <f t="shared" si="4"/>
        <v/>
      </c>
      <c r="L28" s="23"/>
      <c r="M28" s="24"/>
      <c r="N28" s="79">
        <f t="shared" si="5"/>
        <v>0</v>
      </c>
      <c r="O28" s="79">
        <f t="shared" si="0"/>
        <v>0</v>
      </c>
      <c r="P28" s="79">
        <f t="shared" si="1"/>
        <v>0</v>
      </c>
      <c r="Q28" s="30" t="str">
        <f t="shared" si="2"/>
        <v/>
      </c>
      <c r="R28" s="73" t="str">
        <f>IF(B28&lt;Grunddata!$B$18,"-",IF(B28&lt;=Grunddata!$C$18,Grunddata!$A$18&amp;"-"&amp;Grunddata!$D$18*100 &amp; "%",IF(B28&lt;=Grunddata!$C$19,Grunddata!$A$19&amp;"-"&amp;Grunddata!$D$19*100 &amp; "%",IF(B28&lt;=Grunddata!$C$20,Grunddata!$A$20&amp;"-"&amp;Grunddata!$D$20*100 &amp; "%",IF(B28&lt;=Grunddata!$C$21,Grunddata!$A$21&amp;"-"&amp;Grunddata!$D$21*100 &amp; "%",IF(B28&lt;=Grunddata!$C$22,Grunddata!$A$22&amp;"-"&amp;Grunddata!$D$22*100 &amp; "%","-"))))))</f>
        <v>A-100%</v>
      </c>
      <c r="S28">
        <f>IF(LEFT(A28,1)="A",Grunddata!$S$17,IF(LEFT(A28,1)="B",Grunddata!$S$18,IF(LEFT(A28,1)="C",Grunddata!$S$19,IF(LEFT(A28,1)="D",Grunddata!$S$20,IF(LEFT(A28,1)="E",Grunddata!$S$21,0)))))</f>
        <v>5.46</v>
      </c>
      <c r="T28">
        <f t="shared" si="6"/>
        <v>0</v>
      </c>
    </row>
    <row r="29" spans="1:20" x14ac:dyDescent="0.25">
      <c r="A29" s="90" t="str">
        <f t="shared" si="3"/>
        <v>A-100%</v>
      </c>
      <c r="B29" s="91">
        <f>Kalender!A329</f>
        <v>46350</v>
      </c>
      <c r="C29" s="92" t="str">
        <f>Kalender!B329</f>
        <v>Tis</v>
      </c>
      <c r="D29" s="93" t="str">
        <f>Kalender!C329</f>
        <v/>
      </c>
      <c r="E29" s="19"/>
      <c r="F29" s="17"/>
      <c r="G29" s="17"/>
      <c r="H29" s="17"/>
      <c r="I29" s="17"/>
      <c r="J29" s="17"/>
      <c r="K29" s="94" t="str">
        <f t="shared" si="4"/>
        <v/>
      </c>
      <c r="L29" s="23"/>
      <c r="M29" s="24"/>
      <c r="N29" s="79">
        <f t="shared" si="5"/>
        <v>0</v>
      </c>
      <c r="O29" s="79">
        <f t="shared" si="0"/>
        <v>0</v>
      </c>
      <c r="P29" s="79">
        <f t="shared" si="1"/>
        <v>0</v>
      </c>
      <c r="Q29" s="30" t="str">
        <f t="shared" si="2"/>
        <v/>
      </c>
      <c r="R29" s="73" t="str">
        <f>IF(B29&lt;Grunddata!$B$18,"-",IF(B29&lt;=Grunddata!$C$18,Grunddata!$A$18&amp;"-"&amp;Grunddata!$D$18*100 &amp; "%",IF(B29&lt;=Grunddata!$C$19,Grunddata!$A$19&amp;"-"&amp;Grunddata!$D$19*100 &amp; "%",IF(B29&lt;=Grunddata!$C$20,Grunddata!$A$20&amp;"-"&amp;Grunddata!$D$20*100 &amp; "%",IF(B29&lt;=Grunddata!$C$21,Grunddata!$A$21&amp;"-"&amp;Grunddata!$D$21*100 &amp; "%",IF(B29&lt;=Grunddata!$C$22,Grunddata!$A$22&amp;"-"&amp;Grunddata!$D$22*100 &amp; "%","-"))))))</f>
        <v>A-100%</v>
      </c>
      <c r="S29">
        <f>IF(LEFT(A29,1)="A",Grunddata!$S$17,IF(LEFT(A29,1)="B",Grunddata!$S$18,IF(LEFT(A29,1)="C",Grunddata!$S$19,IF(LEFT(A29,1)="D",Grunddata!$S$20,IF(LEFT(A29,1)="E",Grunddata!$S$21,0)))))</f>
        <v>5.46</v>
      </c>
      <c r="T29">
        <f t="shared" si="6"/>
        <v>0</v>
      </c>
    </row>
    <row r="30" spans="1:20" x14ac:dyDescent="0.25">
      <c r="A30" s="90" t="str">
        <f t="shared" si="3"/>
        <v>A-100%</v>
      </c>
      <c r="B30" s="91">
        <f>Kalender!A330</f>
        <v>46351</v>
      </c>
      <c r="C30" s="92" t="str">
        <f>Kalender!B330</f>
        <v>Ons</v>
      </c>
      <c r="D30" s="93" t="str">
        <f>Kalender!C330</f>
        <v/>
      </c>
      <c r="E30" s="19"/>
      <c r="F30" s="17"/>
      <c r="G30" s="17"/>
      <c r="H30" s="17"/>
      <c r="I30" s="17"/>
      <c r="J30" s="17"/>
      <c r="K30" s="94" t="str">
        <f t="shared" si="4"/>
        <v/>
      </c>
      <c r="L30" s="23"/>
      <c r="M30" s="24"/>
      <c r="N30" s="79">
        <f t="shared" si="5"/>
        <v>0</v>
      </c>
      <c r="O30" s="79">
        <f t="shared" si="0"/>
        <v>0</v>
      </c>
      <c r="P30" s="79">
        <f t="shared" si="1"/>
        <v>0</v>
      </c>
      <c r="Q30" s="30" t="str">
        <f t="shared" si="2"/>
        <v/>
      </c>
      <c r="R30" s="73" t="str">
        <f>IF(B30&lt;Grunddata!$B$18,"-",IF(B30&lt;=Grunddata!$C$18,Grunddata!$A$18&amp;"-"&amp;Grunddata!$D$18*100 &amp; "%",IF(B30&lt;=Grunddata!$C$19,Grunddata!$A$19&amp;"-"&amp;Grunddata!$D$19*100 &amp; "%",IF(B30&lt;=Grunddata!$C$20,Grunddata!$A$20&amp;"-"&amp;Grunddata!$D$20*100 &amp; "%",IF(B30&lt;=Grunddata!$C$21,Grunddata!$A$21&amp;"-"&amp;Grunddata!$D$21*100 &amp; "%",IF(B30&lt;=Grunddata!$C$22,Grunddata!$A$22&amp;"-"&amp;Grunddata!$D$22*100 &amp; "%","-"))))))</f>
        <v>A-100%</v>
      </c>
      <c r="S30">
        <f>IF(LEFT(A30,1)="A",Grunddata!$S$17,IF(LEFT(A30,1)="B",Grunddata!$S$18,IF(LEFT(A30,1)="C",Grunddata!$S$19,IF(LEFT(A30,1)="D",Grunddata!$S$20,IF(LEFT(A30,1)="E",Grunddata!$S$21,0)))))</f>
        <v>5.46</v>
      </c>
      <c r="T30">
        <f t="shared" si="6"/>
        <v>0</v>
      </c>
    </row>
    <row r="31" spans="1:20" x14ac:dyDescent="0.25">
      <c r="A31" s="90" t="str">
        <f t="shared" si="3"/>
        <v>A-100%</v>
      </c>
      <c r="B31" s="91">
        <f>Kalender!A331</f>
        <v>46352</v>
      </c>
      <c r="C31" s="92" t="str">
        <f>Kalender!B331</f>
        <v>Tor</v>
      </c>
      <c r="D31" s="93" t="str">
        <f>Kalender!C331</f>
        <v/>
      </c>
      <c r="E31" s="19"/>
      <c r="F31" s="17"/>
      <c r="G31" s="17"/>
      <c r="H31" s="17"/>
      <c r="I31" s="17"/>
      <c r="J31" s="17"/>
      <c r="K31" s="94" t="str">
        <f t="shared" si="4"/>
        <v/>
      </c>
      <c r="L31" s="23"/>
      <c r="M31" s="24"/>
      <c r="N31" s="79">
        <f t="shared" si="5"/>
        <v>0</v>
      </c>
      <c r="O31" s="79">
        <f t="shared" si="0"/>
        <v>0</v>
      </c>
      <c r="P31" s="79">
        <f t="shared" si="1"/>
        <v>0</v>
      </c>
      <c r="Q31" s="30" t="str">
        <f t="shared" si="2"/>
        <v/>
      </c>
      <c r="R31" s="73" t="str">
        <f>IF(B31&lt;Grunddata!$B$18,"-",IF(B31&lt;=Grunddata!$C$18,Grunddata!$A$18&amp;"-"&amp;Grunddata!$D$18*100 &amp; "%",IF(B31&lt;=Grunddata!$C$19,Grunddata!$A$19&amp;"-"&amp;Grunddata!$D$19*100 &amp; "%",IF(B31&lt;=Grunddata!$C$20,Grunddata!$A$20&amp;"-"&amp;Grunddata!$D$20*100 &amp; "%",IF(B31&lt;=Grunddata!$C$21,Grunddata!$A$21&amp;"-"&amp;Grunddata!$D$21*100 &amp; "%",IF(B31&lt;=Grunddata!$C$22,Grunddata!$A$22&amp;"-"&amp;Grunddata!$D$22*100 &amp; "%","-"))))))</f>
        <v>A-100%</v>
      </c>
      <c r="S31">
        <f>IF(LEFT(A31,1)="A",Grunddata!$S$17,IF(LEFT(A31,1)="B",Grunddata!$S$18,IF(LEFT(A31,1)="C",Grunddata!$S$19,IF(LEFT(A31,1)="D",Grunddata!$S$20,IF(LEFT(A31,1)="E",Grunddata!$S$21,0)))))</f>
        <v>5.46</v>
      </c>
      <c r="T31">
        <f t="shared" si="6"/>
        <v>0</v>
      </c>
    </row>
    <row r="32" spans="1:20" x14ac:dyDescent="0.25">
      <c r="A32" s="90" t="str">
        <f t="shared" si="3"/>
        <v>A-100%</v>
      </c>
      <c r="B32" s="91">
        <f>Kalender!A332</f>
        <v>46353</v>
      </c>
      <c r="C32" s="92" t="str">
        <f>Kalender!B332</f>
        <v>Fre</v>
      </c>
      <c r="D32" s="93" t="str">
        <f>Kalender!C332</f>
        <v/>
      </c>
      <c r="E32" s="19"/>
      <c r="F32" s="17"/>
      <c r="G32" s="17"/>
      <c r="H32" s="17"/>
      <c r="I32" s="17"/>
      <c r="J32" s="17"/>
      <c r="K32" s="94" t="str">
        <f t="shared" si="4"/>
        <v/>
      </c>
      <c r="L32" s="23"/>
      <c r="M32" s="24"/>
      <c r="N32" s="79">
        <f t="shared" si="5"/>
        <v>0</v>
      </c>
      <c r="O32" s="79">
        <f t="shared" si="0"/>
        <v>0</v>
      </c>
      <c r="P32" s="79">
        <f t="shared" si="1"/>
        <v>0</v>
      </c>
      <c r="Q32" s="30" t="str">
        <f t="shared" si="2"/>
        <v/>
      </c>
      <c r="R32" s="73" t="str">
        <f>IF(B32&lt;Grunddata!$B$18,"-",IF(B32&lt;=Grunddata!$C$18,Grunddata!$A$18&amp;"-"&amp;Grunddata!$D$18*100 &amp; "%",IF(B32&lt;=Grunddata!$C$19,Grunddata!$A$19&amp;"-"&amp;Grunddata!$D$19*100 &amp; "%",IF(B32&lt;=Grunddata!$C$20,Grunddata!$A$20&amp;"-"&amp;Grunddata!$D$20*100 &amp; "%",IF(B32&lt;=Grunddata!$C$21,Grunddata!$A$21&amp;"-"&amp;Grunddata!$D$21*100 &amp; "%",IF(B32&lt;=Grunddata!$C$22,Grunddata!$A$22&amp;"-"&amp;Grunddata!$D$22*100 &amp; "%","-"))))))</f>
        <v>A-100%</v>
      </c>
      <c r="S32">
        <f>IF(LEFT(A32,1)="A",Grunddata!$S$17,IF(LEFT(A32,1)="B",Grunddata!$S$18,IF(LEFT(A32,1)="C",Grunddata!$S$19,IF(LEFT(A32,1)="D",Grunddata!$S$20,IF(LEFT(A32,1)="E",Grunddata!$S$21,0)))))</f>
        <v>5.46</v>
      </c>
      <c r="T32">
        <f t="shared" si="6"/>
        <v>0</v>
      </c>
    </row>
    <row r="33" spans="1:20" x14ac:dyDescent="0.25">
      <c r="A33" s="90" t="str">
        <f t="shared" si="3"/>
        <v>A-100%</v>
      </c>
      <c r="B33" s="91">
        <f>Kalender!A333</f>
        <v>46354</v>
      </c>
      <c r="C33" s="92" t="str">
        <f>Kalender!B333</f>
        <v>Lör</v>
      </c>
      <c r="D33" s="93" t="str">
        <f>Kalender!C333</f>
        <v/>
      </c>
      <c r="E33" s="19"/>
      <c r="F33" s="17"/>
      <c r="G33" s="17"/>
      <c r="H33" s="17"/>
      <c r="I33" s="17"/>
      <c r="J33" s="17"/>
      <c r="K33" s="94" t="str">
        <f t="shared" si="4"/>
        <v/>
      </c>
      <c r="L33" s="23"/>
      <c r="M33" s="24"/>
      <c r="N33" s="79">
        <f t="shared" si="5"/>
        <v>0</v>
      </c>
      <c r="O33" s="79">
        <f t="shared" si="0"/>
        <v>0</v>
      </c>
      <c r="P33" s="79">
        <f t="shared" si="1"/>
        <v>0</v>
      </c>
      <c r="Q33" s="30" t="str">
        <f t="shared" si="2"/>
        <v/>
      </c>
      <c r="R33" s="73" t="str">
        <f>IF(B33&lt;Grunddata!$B$18,"-",IF(B33&lt;=Grunddata!$C$18,Grunddata!$A$18&amp;"-"&amp;Grunddata!$D$18*100 &amp; "%",IF(B33&lt;=Grunddata!$C$19,Grunddata!$A$19&amp;"-"&amp;Grunddata!$D$19*100 &amp; "%",IF(B33&lt;=Grunddata!$C$20,Grunddata!$A$20&amp;"-"&amp;Grunddata!$D$20*100 &amp; "%",IF(B33&lt;=Grunddata!$C$21,Grunddata!$A$21&amp;"-"&amp;Grunddata!$D$21*100 &amp; "%",IF(B33&lt;=Grunddata!$C$22,Grunddata!$A$22&amp;"-"&amp;Grunddata!$D$22*100 &amp; "%","-"))))))</f>
        <v>A-100%</v>
      </c>
      <c r="S33">
        <f>IF(LEFT(A33,1)="A",Grunddata!$S$17,IF(LEFT(A33,1)="B",Grunddata!$S$18,IF(LEFT(A33,1)="C",Grunddata!$S$19,IF(LEFT(A33,1)="D",Grunddata!$S$20,IF(LEFT(A33,1)="E",Grunddata!$S$21,0)))))</f>
        <v>5.46</v>
      </c>
      <c r="T33">
        <f t="shared" si="6"/>
        <v>0</v>
      </c>
    </row>
    <row r="34" spans="1:20" x14ac:dyDescent="0.25">
      <c r="A34" s="90" t="str">
        <f t="shared" si="3"/>
        <v>A-100%</v>
      </c>
      <c r="B34" s="91">
        <f>Kalender!A334</f>
        <v>46355</v>
      </c>
      <c r="C34" s="92" t="str">
        <f>Kalender!B334</f>
        <v>Sön</v>
      </c>
      <c r="D34" s="93" t="str">
        <f>Kalender!C334</f>
        <v/>
      </c>
      <c r="E34" s="19"/>
      <c r="F34" s="17"/>
      <c r="G34" s="17"/>
      <c r="H34" s="17"/>
      <c r="I34" s="17"/>
      <c r="J34" s="17"/>
      <c r="K34" s="94" t="str">
        <f t="shared" si="4"/>
        <v/>
      </c>
      <c r="L34" s="23"/>
      <c r="M34" s="24"/>
      <c r="N34" s="79">
        <f t="shared" si="5"/>
        <v>0</v>
      </c>
      <c r="O34" s="79">
        <f t="shared" si="0"/>
        <v>0</v>
      </c>
      <c r="P34" s="79">
        <f t="shared" si="1"/>
        <v>0</v>
      </c>
      <c r="Q34" s="30" t="str">
        <f t="shared" si="2"/>
        <v/>
      </c>
      <c r="R34" s="73" t="str">
        <f>IF(B34&lt;Grunddata!$B$18,"-",IF(B34&lt;=Grunddata!$C$18,Grunddata!$A$18&amp;"-"&amp;Grunddata!$D$18*100 &amp; "%",IF(B34&lt;=Grunddata!$C$19,Grunddata!$A$19&amp;"-"&amp;Grunddata!$D$19*100 &amp; "%",IF(B34&lt;=Grunddata!$C$20,Grunddata!$A$20&amp;"-"&amp;Grunddata!$D$20*100 &amp; "%",IF(B34&lt;=Grunddata!$C$21,Grunddata!$A$21&amp;"-"&amp;Grunddata!$D$21*100 &amp; "%",IF(B34&lt;=Grunddata!$C$22,Grunddata!$A$22&amp;"-"&amp;Grunddata!$D$22*100 &amp; "%","-"))))))</f>
        <v>A-100%</v>
      </c>
      <c r="S34">
        <f>IF(LEFT(A34,1)="A",Grunddata!$S$17,IF(LEFT(A34,1)="B",Grunddata!$S$18,IF(LEFT(A34,1)="C",Grunddata!$S$19,IF(LEFT(A34,1)="D",Grunddata!$S$20,IF(LEFT(A34,1)="E",Grunddata!$S$21,0)))))</f>
        <v>5.46</v>
      </c>
      <c r="T34">
        <f t="shared" si="6"/>
        <v>0</v>
      </c>
    </row>
    <row r="35" spans="1:20" x14ac:dyDescent="0.25">
      <c r="A35" s="90" t="str">
        <f t="shared" si="3"/>
        <v>A-100%</v>
      </c>
      <c r="B35" s="91">
        <f>Kalender!A335</f>
        <v>46356</v>
      </c>
      <c r="C35" s="92" t="str">
        <f>Kalender!B335</f>
        <v>Mån</v>
      </c>
      <c r="D35" s="93" t="str">
        <f>Kalender!C335</f>
        <v/>
      </c>
      <c r="E35" s="19"/>
      <c r="F35" s="17"/>
      <c r="G35" s="17"/>
      <c r="H35" s="17"/>
      <c r="I35" s="17"/>
      <c r="J35" s="17"/>
      <c r="K35" s="94" t="str">
        <f t="shared" si="4"/>
        <v/>
      </c>
      <c r="L35" s="23"/>
      <c r="M35" s="24"/>
      <c r="N35" s="79">
        <f t="shared" si="5"/>
        <v>0</v>
      </c>
      <c r="O35" s="79">
        <f t="shared" si="0"/>
        <v>0</v>
      </c>
      <c r="P35" s="79">
        <f t="shared" si="1"/>
        <v>0</v>
      </c>
      <c r="Q35" s="30" t="str">
        <f t="shared" si="2"/>
        <v/>
      </c>
      <c r="R35" s="73" t="str">
        <f>IF(B35&lt;Grunddata!$B$18,"-",IF(B35&lt;=Grunddata!$C$18,Grunddata!$A$18&amp;"-"&amp;Grunddata!$D$18*100 &amp; "%",IF(B35&lt;=Grunddata!$C$19,Grunddata!$A$19&amp;"-"&amp;Grunddata!$D$19*100 &amp; "%",IF(B35&lt;=Grunddata!$C$20,Grunddata!$A$20&amp;"-"&amp;Grunddata!$D$20*100 &amp; "%",IF(B35&lt;=Grunddata!$C$21,Grunddata!$A$21&amp;"-"&amp;Grunddata!$D$21*100 &amp; "%",IF(B35&lt;=Grunddata!$C$22,Grunddata!$A$22&amp;"-"&amp;Grunddata!$D$22*100 &amp; "%","-"))))))</f>
        <v>A-100%</v>
      </c>
      <c r="S35">
        <f>IF(LEFT(A35,1)="A",Grunddata!$S$17,IF(LEFT(A35,1)="B",Grunddata!$S$18,IF(LEFT(A35,1)="C",Grunddata!$S$19,IF(LEFT(A35,1)="D",Grunddata!$S$20,IF(LEFT(A35,1)="E",Grunddata!$S$21,0)))))</f>
        <v>5.46</v>
      </c>
      <c r="T35">
        <f t="shared" si="6"/>
        <v>0</v>
      </c>
    </row>
    <row r="36" spans="1:20" ht="15.75" thickBot="1" x14ac:dyDescent="0.3">
      <c r="A36" s="95"/>
      <c r="B36" s="96"/>
      <c r="C36" s="97"/>
      <c r="D36" s="98" t="str">
        <f>Kalender!C63</f>
        <v/>
      </c>
      <c r="E36" s="20"/>
      <c r="F36" s="18"/>
      <c r="G36" s="18"/>
      <c r="H36" s="18"/>
      <c r="I36" s="18"/>
      <c r="J36" s="18"/>
      <c r="K36" s="99" t="str">
        <f t="shared" si="4"/>
        <v/>
      </c>
      <c r="L36" s="23"/>
      <c r="M36" s="25"/>
      <c r="N36" s="79">
        <f t="shared" si="5"/>
        <v>0</v>
      </c>
      <c r="O36" s="79">
        <f t="shared" si="0"/>
        <v>0</v>
      </c>
      <c r="P36" s="79">
        <f t="shared" si="1"/>
        <v>0</v>
      </c>
      <c r="Q36" s="30" t="str">
        <f t="shared" si="2"/>
        <v/>
      </c>
      <c r="R36" s="73" t="str">
        <f>IF(B36&lt;Grunddata!$B$18,"-",IF(B36&lt;=Grunddata!$C$18,Grunddata!$A$18&amp;"-"&amp;Grunddata!$D$18*100 &amp; "%",IF(B36&lt;=Grunddata!$C$19,Grunddata!$A$19&amp;"-"&amp;Grunddata!$D$19*100 &amp; "%",IF(B36&lt;=Grunddata!$C$20,Grunddata!$A$20&amp;"-"&amp;Grunddata!$D$20*100 &amp; "%",IF(B36&lt;=Grunddata!$C$21,Grunddata!$A$21&amp;"-"&amp;Grunddata!$D$21*100 &amp; "%",IF(B36&lt;=Grunddata!$C$22,Grunddata!$A$22&amp;"-"&amp;Grunddata!$D$22*100 &amp; "%","-"))))))</f>
        <v>-</v>
      </c>
      <c r="S36" s="100">
        <f>IF(LEFT(A36,1)="A",Grunddata!$S$17,IF(LEFT(A36,1)="B",Grunddata!$S$18,IF(LEFT(A36,1)="C",Grunddata!$S$19,IF(LEFT(A36,1)="D",Grunddata!$S$20,IF(LEFT(A36,1)="E",Grunddata!$S$21,0)))))</f>
        <v>0</v>
      </c>
      <c r="T36">
        <f t="shared" si="6"/>
        <v>0</v>
      </c>
    </row>
    <row r="37" spans="1:20" ht="15.75" thickBot="1" x14ac:dyDescent="0.3">
      <c r="A37" s="181" t="s">
        <v>150</v>
      </c>
      <c r="B37" s="182"/>
      <c r="C37" s="182"/>
      <c r="D37" s="182"/>
      <c r="E37" s="101">
        <f>COUNT(E6:E36)</f>
        <v>0</v>
      </c>
      <c r="F37" s="102">
        <f t="shared" ref="F37" si="7">COUNT(F6:F36)</f>
        <v>0</v>
      </c>
      <c r="G37" s="102">
        <f>SUM(N6:N36)</f>
        <v>0</v>
      </c>
      <c r="H37" s="102">
        <f>SUM(O6:O36)</f>
        <v>0</v>
      </c>
      <c r="I37" s="102">
        <f>SUM(P6:P36)</f>
        <v>0</v>
      </c>
      <c r="J37" s="102">
        <f>COUNT(J6:J36)</f>
        <v>0</v>
      </c>
      <c r="K37" s="103">
        <f>(E37-F37-G37-H37-I37-IF(F38+G38+H38+I38=0,E37,J37))*-1</f>
        <v>0</v>
      </c>
      <c r="L37" s="104" t="s">
        <v>46</v>
      </c>
      <c r="M37" s="105">
        <f>SUM(M6:M36)</f>
        <v>0</v>
      </c>
      <c r="Q37" s="106"/>
      <c r="S37">
        <f>TRUNC(ROUND(SUM(S6:S36),0),0)</f>
        <v>164</v>
      </c>
      <c r="T37" s="71">
        <f>TRUNC(ROUND(SUM(T6:T36),0),0)</f>
        <v>0</v>
      </c>
    </row>
    <row r="38" spans="1:20" x14ac:dyDescent="0.25">
      <c r="A38" s="183" t="s">
        <v>47</v>
      </c>
      <c r="B38" s="184"/>
      <c r="C38" s="184"/>
      <c r="D38" s="184"/>
      <c r="E38" s="107">
        <f t="shared" ref="E38:K38" si="8">SUM(E6:E36)</f>
        <v>0</v>
      </c>
      <c r="F38" s="108">
        <f t="shared" si="8"/>
        <v>0</v>
      </c>
      <c r="G38" s="108">
        <f t="shared" si="8"/>
        <v>0</v>
      </c>
      <c r="H38" s="108">
        <f t="shared" si="8"/>
        <v>0</v>
      </c>
      <c r="I38" s="108">
        <f t="shared" si="8"/>
        <v>0</v>
      </c>
      <c r="J38" s="108">
        <f t="shared" si="8"/>
        <v>0</v>
      </c>
      <c r="K38" s="109">
        <f t="shared" si="8"/>
        <v>0</v>
      </c>
      <c r="L38" s="166" t="str">
        <f>"  Månadens prognos: "&amp; T37 &amp; " / diff: " &amp; IF(T37-E38&gt;0,"+" &amp; ROUND(T37-E38,0),ROUND(T37-E38,0)) &amp; " tim"</f>
        <v xml:space="preserve">  Månadens prognos: 0 / diff: 0 tim</v>
      </c>
      <c r="M38" s="167"/>
      <c r="N38"/>
    </row>
    <row r="39" spans="1:20" ht="15.75" thickBot="1" x14ac:dyDescent="0.3">
      <c r="A39" s="186" t="s">
        <v>149</v>
      </c>
      <c r="B39" s="187"/>
      <c r="C39" s="187"/>
      <c r="D39" s="188"/>
      <c r="E39" s="110">
        <f>Summeringar!C34</f>
        <v>0</v>
      </c>
      <c r="F39" s="111">
        <f>Summeringar!F34</f>
        <v>0</v>
      </c>
      <c r="G39" s="112"/>
      <c r="H39" s="112"/>
      <c r="I39" s="113"/>
      <c r="J39" s="114"/>
      <c r="K39" s="114"/>
      <c r="L39" s="78"/>
    </row>
    <row r="40" spans="1:20" x14ac:dyDescent="0.25">
      <c r="A40" s="176" t="str">
        <f>IF(S37=0,"","Antal timmar för mån-sön-tjänst: ")</f>
        <v xml:space="preserve">Antal timmar för mån-sön-tjänst: </v>
      </c>
      <c r="B40" s="176"/>
      <c r="C40" s="176"/>
      <c r="D40" s="176"/>
      <c r="E40" s="131">
        <f>IF(S37=0,"",Summeringar!H34)</f>
        <v>164</v>
      </c>
      <c r="F40" s="116"/>
      <c r="G40" s="116"/>
      <c r="H40" s="116"/>
      <c r="I40" s="116"/>
      <c r="J40" s="117"/>
      <c r="K40" s="117"/>
      <c r="L40" s="78" t="str">
        <f>IF(S37=0,"  &lt;- Summor för mån-fre-tjänst","")</f>
        <v/>
      </c>
    </row>
    <row r="41" spans="1:20" x14ac:dyDescent="0.25">
      <c r="A41" s="176" t="str">
        <f>IF(S37=0,"","Ack timmar för mån-sön-tjänst: ")</f>
        <v xml:space="preserve">Ack timmar för mån-sön-tjänst: </v>
      </c>
      <c r="B41" s="176"/>
      <c r="C41" s="176"/>
      <c r="D41" s="176"/>
      <c r="E41" s="118">
        <f>IF(S37=0,"",Summeringar!I34)</f>
        <v>1823</v>
      </c>
      <c r="G41" s="168" t="s">
        <v>165</v>
      </c>
      <c r="H41" s="169"/>
      <c r="I41" s="169"/>
      <c r="J41" s="169"/>
      <c r="K41" s="169"/>
      <c r="L41" s="169"/>
      <c r="M41" s="170"/>
    </row>
    <row r="42" spans="1:20" x14ac:dyDescent="0.25">
      <c r="A42" s="115"/>
      <c r="B42" s="115"/>
      <c r="C42" s="115"/>
      <c r="D42" s="115"/>
      <c r="E42" s="118"/>
      <c r="G42" s="171"/>
      <c r="H42" s="172"/>
      <c r="I42" s="172"/>
      <c r="J42" s="172"/>
      <c r="K42" s="172"/>
      <c r="L42" s="172"/>
      <c r="M42" s="173"/>
    </row>
    <row r="43" spans="1:20" x14ac:dyDescent="0.25">
      <c r="A43" s="115"/>
      <c r="B43" s="115"/>
      <c r="C43" s="115"/>
      <c r="D43" s="115"/>
      <c r="E43" s="118"/>
    </row>
    <row r="44" spans="1:20" x14ac:dyDescent="0.25">
      <c r="D44" s="185" t="s">
        <v>58</v>
      </c>
      <c r="E44" s="185"/>
      <c r="F44" s="185"/>
      <c r="G44" s="185"/>
      <c r="H44" s="185"/>
      <c r="I44" s="185"/>
      <c r="J44" s="185"/>
      <c r="K44" s="185"/>
      <c r="L44" s="185"/>
      <c r="M44" s="185"/>
    </row>
    <row r="45" spans="1:20" x14ac:dyDescent="0.25">
      <c r="D45" s="119" t="s">
        <v>34</v>
      </c>
      <c r="E45" s="175" t="s">
        <v>35</v>
      </c>
      <c r="F45" s="175"/>
      <c r="G45" s="175"/>
      <c r="H45" s="175"/>
      <c r="I45" s="175"/>
      <c r="J45" s="175"/>
      <c r="K45" s="175"/>
      <c r="L45" s="175"/>
      <c r="M45" s="175"/>
    </row>
    <row r="46" spans="1:20" x14ac:dyDescent="0.25">
      <c r="D46" s="119" t="s">
        <v>36</v>
      </c>
      <c r="E46" s="175" t="s">
        <v>37</v>
      </c>
      <c r="F46" s="175"/>
      <c r="G46" s="175"/>
      <c r="H46" s="175"/>
      <c r="I46" s="175"/>
      <c r="J46" s="175"/>
      <c r="K46" s="175"/>
      <c r="L46" s="175"/>
      <c r="M46" s="175"/>
    </row>
    <row r="47" spans="1:20" x14ac:dyDescent="0.25">
      <c r="D47" s="120" t="s">
        <v>56</v>
      </c>
      <c r="E47" s="180" t="s">
        <v>55</v>
      </c>
      <c r="F47" s="180"/>
      <c r="G47" s="180"/>
      <c r="H47" s="180"/>
      <c r="I47" s="180"/>
      <c r="J47" s="180"/>
      <c r="K47" s="180"/>
      <c r="L47" s="180"/>
      <c r="M47" s="180"/>
    </row>
    <row r="48" spans="1:20" x14ac:dyDescent="0.25">
      <c r="D48" s="120" t="s">
        <v>53</v>
      </c>
      <c r="E48" s="175" t="s">
        <v>54</v>
      </c>
      <c r="F48" s="175"/>
      <c r="G48" s="175"/>
      <c r="H48" s="175"/>
      <c r="I48" s="175"/>
      <c r="J48" s="175"/>
      <c r="K48" s="175"/>
      <c r="L48" s="175"/>
      <c r="M48" s="175"/>
    </row>
    <row r="49" spans="4:13" ht="26.45" customHeight="1" x14ac:dyDescent="0.25">
      <c r="D49" s="132" t="s">
        <v>166</v>
      </c>
      <c r="E49" s="174" t="s">
        <v>167</v>
      </c>
      <c r="F49" s="175"/>
      <c r="G49" s="175"/>
      <c r="H49" s="175"/>
      <c r="I49" s="175"/>
      <c r="J49" s="175"/>
      <c r="K49" s="175"/>
      <c r="L49" s="175"/>
      <c r="M49" s="175"/>
    </row>
  </sheetData>
  <sheetProtection sheet="1" objects="1" scenarios="1"/>
  <mergeCells count="17">
    <mergeCell ref="A1:M1"/>
    <mergeCell ref="D3:I3"/>
    <mergeCell ref="L3:M3"/>
    <mergeCell ref="A2:M2"/>
    <mergeCell ref="A37:D37"/>
    <mergeCell ref="A41:D41"/>
    <mergeCell ref="L38:M38"/>
    <mergeCell ref="G41:M42"/>
    <mergeCell ref="E49:M49"/>
    <mergeCell ref="E48:M48"/>
    <mergeCell ref="A38:D38"/>
    <mergeCell ref="D44:M44"/>
    <mergeCell ref="E45:M45"/>
    <mergeCell ref="E46:M46"/>
    <mergeCell ref="E47:M47"/>
    <mergeCell ref="A40:D40"/>
    <mergeCell ref="A39:D39"/>
  </mergeCells>
  <conditionalFormatting sqref="C6:C36">
    <cfRule type="cellIs" dxfId="3" priority="1" operator="equal">
      <formula>"Lör"</formula>
    </cfRule>
    <cfRule type="cellIs" dxfId="2" priority="2" operator="equal">
      <formula>"Sön"</formula>
    </cfRule>
  </conditionalFormatting>
  <pageMargins left="0.70866141732283472" right="0.37" top="0.39370078740157483" bottom="0.3937007874015748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7CC8C-63EE-45C4-BFA7-4032664478FC}">
  <dimension ref="A1:T49"/>
  <sheetViews>
    <sheetView workbookViewId="0">
      <pane xSplit="4" ySplit="5" topLeftCell="E6" activePane="bottomRight" state="frozen"/>
      <selection activeCell="E6" sqref="E6"/>
      <selection pane="topRight" activeCell="E6" sqref="E6"/>
      <selection pane="bottomLeft" activeCell="E6" sqref="E6"/>
      <selection pane="bottomRight" activeCell="E6" sqref="E6"/>
    </sheetView>
  </sheetViews>
  <sheetFormatPr defaultRowHeight="15" x14ac:dyDescent="0.25"/>
  <cols>
    <col min="1" max="1" width="5.7109375" style="30" bestFit="1" customWidth="1"/>
    <col min="2" max="2" width="4.7109375" style="30" bestFit="1" customWidth="1"/>
    <col min="3" max="3" width="4.7109375" style="82" bestFit="1" customWidth="1"/>
    <col min="4" max="4" width="11.5703125" style="82" bestFit="1" customWidth="1"/>
    <col min="5" max="6" width="5.7109375" style="30" customWidth="1"/>
    <col min="7" max="9" width="5.140625" style="30" customWidth="1"/>
    <col min="10" max="10" width="5.7109375" style="30" customWidth="1"/>
    <col min="11" max="11" width="5.28515625" style="30" customWidth="1"/>
    <col min="12" max="12" width="29.28515625" customWidth="1"/>
    <col min="13" max="13" width="6.7109375" customWidth="1"/>
    <col min="14" max="14" width="3.5703125" style="79" hidden="1" customWidth="1"/>
    <col min="15" max="16" width="3.5703125" hidden="1" customWidth="1"/>
    <col min="17" max="17" width="10.7109375" hidden="1" customWidth="1"/>
    <col min="18" max="18" width="8.140625" style="73" hidden="1" customWidth="1"/>
    <col min="19" max="19" width="8.7109375" hidden="1" customWidth="1"/>
    <col min="20" max="20" width="0" hidden="1" customWidth="1"/>
  </cols>
  <sheetData>
    <row r="1" spans="1:20" ht="15.75" x14ac:dyDescent="0.25">
      <c r="A1" s="177" t="str">
        <f>"Kumnets tidsschema - December " &amp; Grunddata!C5</f>
        <v>Kumnets tidsschema - December 2026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20" x14ac:dyDescent="0.25">
      <c r="A2" s="178" t="s">
        <v>101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20" ht="15.75" customHeight="1" x14ac:dyDescent="0.25">
      <c r="A3" s="73"/>
      <c r="C3" s="73" t="s">
        <v>50</v>
      </c>
      <c r="D3" s="179" t="str">
        <f>Grunddata!C7</f>
        <v>x</v>
      </c>
      <c r="E3" s="179"/>
      <c r="F3" s="179"/>
      <c r="G3" s="179"/>
      <c r="H3" s="179"/>
      <c r="I3" s="179"/>
      <c r="J3" s="80"/>
      <c r="K3" s="81" t="s">
        <v>51</v>
      </c>
      <c r="L3" s="179" t="str">
        <f>Grunddata!C6</f>
        <v>x</v>
      </c>
      <c r="M3" s="179"/>
    </row>
    <row r="4" spans="1:20" ht="9" customHeight="1" x14ac:dyDescent="0.25"/>
    <row r="5" spans="1:20" s="30" customFormat="1" ht="45.6" customHeight="1" x14ac:dyDescent="0.25">
      <c r="A5" s="83" t="s">
        <v>62</v>
      </c>
      <c r="B5" s="84" t="s">
        <v>0</v>
      </c>
      <c r="C5" s="85" t="s">
        <v>1</v>
      </c>
      <c r="D5" s="86" t="s">
        <v>2</v>
      </c>
      <c r="E5" s="87" t="s">
        <v>39</v>
      </c>
      <c r="F5" s="84" t="s">
        <v>40</v>
      </c>
      <c r="G5" s="84" t="s">
        <v>41</v>
      </c>
      <c r="H5" s="84" t="s">
        <v>42</v>
      </c>
      <c r="I5" s="84" t="s">
        <v>43</v>
      </c>
      <c r="J5" s="84" t="s">
        <v>52</v>
      </c>
      <c r="K5" s="84" t="s">
        <v>57</v>
      </c>
      <c r="L5" s="83" t="s">
        <v>44</v>
      </c>
      <c r="M5" s="83" t="s">
        <v>45</v>
      </c>
      <c r="N5" s="84" t="s">
        <v>41</v>
      </c>
      <c r="O5" s="84" t="s">
        <v>42</v>
      </c>
      <c r="P5" s="84" t="s">
        <v>43</v>
      </c>
      <c r="R5" s="88" t="s">
        <v>38</v>
      </c>
      <c r="S5" s="121" t="s">
        <v>125</v>
      </c>
      <c r="T5" s="130" t="s">
        <v>163</v>
      </c>
    </row>
    <row r="6" spans="1:20" x14ac:dyDescent="0.25">
      <c r="A6" s="90" t="str">
        <f>R6</f>
        <v>A-100%</v>
      </c>
      <c r="B6" s="91">
        <f>Kalender!A336</f>
        <v>46357</v>
      </c>
      <c r="C6" s="92" t="str">
        <f>Kalender!B336</f>
        <v>Tis</v>
      </c>
      <c r="D6" s="93" t="str">
        <f>Kalender!C336</f>
        <v/>
      </c>
      <c r="E6" s="19"/>
      <c r="F6" s="17"/>
      <c r="G6" s="17"/>
      <c r="H6" s="17"/>
      <c r="I6" s="17"/>
      <c r="J6" s="17"/>
      <c r="K6" s="94" t="str">
        <f>Q6</f>
        <v/>
      </c>
      <c r="L6" s="23"/>
      <c r="M6" s="24"/>
      <c r="N6" s="79">
        <f>IF(F6&gt;0,0,IF(G6&gt;0,1,0))</f>
        <v>0</v>
      </c>
      <c r="O6" s="79">
        <f t="shared" ref="O6:O36" si="0">IF(F6&gt;0,0,IF(H6&gt;0,1-N6,0))</f>
        <v>0</v>
      </c>
      <c r="P6" s="79">
        <f t="shared" ref="P6:P36" si="1">IF(F6&gt;0,0,IF(I6&gt;0,1-N6-O6,0))</f>
        <v>0</v>
      </c>
      <c r="Q6" s="30" t="str">
        <f t="shared" ref="Q6:Q36" si="2">IF(F6=".",IF(SUM(G6:J6)=0,E6*-1,"Fel1"),IF(SUM(F6:J6)=0,"",IF(J6&gt;0,IF(E6=J6,IF(SUM(F6:I6)=0,"","Fel2"),"Fel3"),IF(SUM(G6:I6)&gt;0,IF(SUM(F6:I6)&lt;=E6,IF(E6-SUM(F6:I6)=0,"",SUM(F6:I6)-E6),"Fel4"),IF(E6-F6=0,"",F6-E6)))))</f>
        <v/>
      </c>
      <c r="R6" s="73" t="str">
        <f>IF(B6&lt;Grunddata!$B$18,"-",IF(B6&lt;=Grunddata!$C$18,Grunddata!$A$18&amp;"-"&amp;Grunddata!$D$18*100 &amp; "%",IF(B6&lt;=Grunddata!$C$19,Grunddata!$A$19&amp;"-"&amp;Grunddata!$D$19*100 &amp; "%",IF(B6&lt;=Grunddata!$C$20,Grunddata!$A$20&amp;"-"&amp;Grunddata!$D$20*100 &amp; "%",IF(B6&lt;=Grunddata!$C$21,Grunddata!$A$21&amp;"-"&amp;Grunddata!$D$21*100 &amp; "%",IF(B6&lt;=Grunddata!$C$22,Grunddata!$A$22&amp;"-"&amp;Grunddata!$D$22*100 &amp; "%","-"))))))</f>
        <v>A-100%</v>
      </c>
      <c r="S6">
        <f>IF(LEFT(A6,1)="A",Grunddata!$S$17,IF(LEFT(A6,1)="B",Grunddata!$S$18,IF(LEFT(A6,1)="C",Grunddata!$S$19,IF(LEFT(A6,1)="D",Grunddata!$S$20,IF(LEFT(A6,1)="E",Grunddata!$S$21,0)))))</f>
        <v>5.46</v>
      </c>
      <c r="T6">
        <f>IF(F6=".",0,IF(F6+G6+H6+I6+J6=0,E6,F6+G6+H6+I6+J6))</f>
        <v>0</v>
      </c>
    </row>
    <row r="7" spans="1:20" x14ac:dyDescent="0.25">
      <c r="A7" s="90" t="str">
        <f t="shared" ref="A7:A35" si="3">R7</f>
        <v>A-100%</v>
      </c>
      <c r="B7" s="91">
        <f>Kalender!A337</f>
        <v>46358</v>
      </c>
      <c r="C7" s="92" t="str">
        <f>Kalender!B337</f>
        <v>Ons</v>
      </c>
      <c r="D7" s="93" t="str">
        <f>Kalender!C337</f>
        <v/>
      </c>
      <c r="E7" s="19"/>
      <c r="F7" s="17"/>
      <c r="G7" s="17"/>
      <c r="H7" s="17"/>
      <c r="I7" s="17"/>
      <c r="J7" s="17"/>
      <c r="K7" s="94" t="str">
        <f t="shared" ref="K7:K36" si="4">Q7</f>
        <v/>
      </c>
      <c r="L7" s="23"/>
      <c r="M7" s="24"/>
      <c r="N7" s="79">
        <f t="shared" ref="N7:N36" si="5">IF(F7&gt;0,0,IF(G7&gt;0,1,0))</f>
        <v>0</v>
      </c>
      <c r="O7" s="79">
        <f t="shared" si="0"/>
        <v>0</v>
      </c>
      <c r="P7" s="79">
        <f t="shared" si="1"/>
        <v>0</v>
      </c>
      <c r="Q7" s="30" t="str">
        <f t="shared" si="2"/>
        <v/>
      </c>
      <c r="R7" s="73" t="str">
        <f>IF(B7&lt;Grunddata!$B$18,"-",IF(B7&lt;=Grunddata!$C$18,Grunddata!$A$18&amp;"-"&amp;Grunddata!$D$18*100 &amp; "%",IF(B7&lt;=Grunddata!$C$19,Grunddata!$A$19&amp;"-"&amp;Grunddata!$D$19*100 &amp; "%",IF(B7&lt;=Grunddata!$C$20,Grunddata!$A$20&amp;"-"&amp;Grunddata!$D$20*100 &amp; "%",IF(B7&lt;=Grunddata!$C$21,Grunddata!$A$21&amp;"-"&amp;Grunddata!$D$21*100 &amp; "%",IF(B7&lt;=Grunddata!$C$22,Grunddata!$A$22&amp;"-"&amp;Grunddata!$D$22*100 &amp; "%","-"))))))</f>
        <v>A-100%</v>
      </c>
      <c r="S7">
        <f>IF(LEFT(A7,1)="A",Grunddata!$S$17,IF(LEFT(A7,1)="B",Grunddata!$S$18,IF(LEFT(A7,1)="C",Grunddata!$S$19,IF(LEFT(A7,1)="D",Grunddata!$S$20,IF(LEFT(A7,1)="E",Grunddata!$S$21,0)))))</f>
        <v>5.46</v>
      </c>
      <c r="T7">
        <f t="shared" ref="T7:T36" si="6">IF(F7=".",0,IF(F7+G7+H7+I7+J7=0,E7,F7+G7+H7+I7+J7))</f>
        <v>0</v>
      </c>
    </row>
    <row r="8" spans="1:20" x14ac:dyDescent="0.25">
      <c r="A8" s="90" t="str">
        <f t="shared" si="3"/>
        <v>A-100%</v>
      </c>
      <c r="B8" s="91">
        <f>Kalender!A338</f>
        <v>46359</v>
      </c>
      <c r="C8" s="92" t="str">
        <f>Kalender!B338</f>
        <v>Tor</v>
      </c>
      <c r="D8" s="93" t="str">
        <f>Kalender!C338</f>
        <v/>
      </c>
      <c r="E8" s="19"/>
      <c r="F8" s="17"/>
      <c r="G8" s="17"/>
      <c r="H8" s="17"/>
      <c r="I8" s="17"/>
      <c r="J8" s="17"/>
      <c r="K8" s="94" t="str">
        <f t="shared" si="4"/>
        <v/>
      </c>
      <c r="L8" s="23"/>
      <c r="M8" s="24"/>
      <c r="N8" s="79">
        <f t="shared" si="5"/>
        <v>0</v>
      </c>
      <c r="O8" s="79">
        <f t="shared" si="0"/>
        <v>0</v>
      </c>
      <c r="P8" s="79">
        <f t="shared" si="1"/>
        <v>0</v>
      </c>
      <c r="Q8" s="30" t="str">
        <f t="shared" si="2"/>
        <v/>
      </c>
      <c r="R8" s="73" t="str">
        <f>IF(B8&lt;Grunddata!$B$18,"-",IF(B8&lt;=Grunddata!$C$18,Grunddata!$A$18&amp;"-"&amp;Grunddata!$D$18*100 &amp; "%",IF(B8&lt;=Grunddata!$C$19,Grunddata!$A$19&amp;"-"&amp;Grunddata!$D$19*100 &amp; "%",IF(B8&lt;=Grunddata!$C$20,Grunddata!$A$20&amp;"-"&amp;Grunddata!$D$20*100 &amp; "%",IF(B8&lt;=Grunddata!$C$21,Grunddata!$A$21&amp;"-"&amp;Grunddata!$D$21*100 &amp; "%",IF(B8&lt;=Grunddata!$C$22,Grunddata!$A$22&amp;"-"&amp;Grunddata!$D$22*100 &amp; "%","-"))))))</f>
        <v>A-100%</v>
      </c>
      <c r="S8">
        <f>IF(LEFT(A8,1)="A",Grunddata!$S$17,IF(LEFT(A8,1)="B",Grunddata!$S$18,IF(LEFT(A8,1)="C",Grunddata!$S$19,IF(LEFT(A8,1)="D",Grunddata!$S$20,IF(LEFT(A8,1)="E",Grunddata!$S$21,0)))))</f>
        <v>5.46</v>
      </c>
      <c r="T8">
        <f t="shared" si="6"/>
        <v>0</v>
      </c>
    </row>
    <row r="9" spans="1:20" x14ac:dyDescent="0.25">
      <c r="A9" s="90" t="str">
        <f t="shared" si="3"/>
        <v>A-100%</v>
      </c>
      <c r="B9" s="91">
        <f>Kalender!A339</f>
        <v>46360</v>
      </c>
      <c r="C9" s="92" t="str">
        <f>Kalender!B339</f>
        <v>Fre</v>
      </c>
      <c r="D9" s="93" t="str">
        <f>Kalender!C339</f>
        <v/>
      </c>
      <c r="E9" s="19"/>
      <c r="F9" s="17"/>
      <c r="G9" s="17"/>
      <c r="H9" s="17"/>
      <c r="I9" s="17"/>
      <c r="J9" s="17"/>
      <c r="K9" s="94" t="str">
        <f t="shared" si="4"/>
        <v/>
      </c>
      <c r="L9" s="23"/>
      <c r="M9" s="24"/>
      <c r="N9" s="79">
        <f t="shared" si="5"/>
        <v>0</v>
      </c>
      <c r="O9" s="79">
        <f t="shared" si="0"/>
        <v>0</v>
      </c>
      <c r="P9" s="79">
        <f t="shared" si="1"/>
        <v>0</v>
      </c>
      <c r="Q9" s="30" t="str">
        <f t="shared" si="2"/>
        <v/>
      </c>
      <c r="R9" s="73" t="str">
        <f>IF(B9&lt;Grunddata!$B$18,"-",IF(B9&lt;=Grunddata!$C$18,Grunddata!$A$18&amp;"-"&amp;Grunddata!$D$18*100 &amp; "%",IF(B9&lt;=Grunddata!$C$19,Grunddata!$A$19&amp;"-"&amp;Grunddata!$D$19*100 &amp; "%",IF(B9&lt;=Grunddata!$C$20,Grunddata!$A$20&amp;"-"&amp;Grunddata!$D$20*100 &amp; "%",IF(B9&lt;=Grunddata!$C$21,Grunddata!$A$21&amp;"-"&amp;Grunddata!$D$21*100 &amp; "%",IF(B9&lt;=Grunddata!$C$22,Grunddata!$A$22&amp;"-"&amp;Grunddata!$D$22*100 &amp; "%","-"))))))</f>
        <v>A-100%</v>
      </c>
      <c r="S9">
        <f>IF(LEFT(A9,1)="A",Grunddata!$S$17,IF(LEFT(A9,1)="B",Grunddata!$S$18,IF(LEFT(A9,1)="C",Grunddata!$S$19,IF(LEFT(A9,1)="D",Grunddata!$S$20,IF(LEFT(A9,1)="E",Grunddata!$S$21,0)))))</f>
        <v>5.46</v>
      </c>
      <c r="T9">
        <f t="shared" si="6"/>
        <v>0</v>
      </c>
    </row>
    <row r="10" spans="1:20" x14ac:dyDescent="0.25">
      <c r="A10" s="90" t="str">
        <f t="shared" si="3"/>
        <v>A-100%</v>
      </c>
      <c r="B10" s="91">
        <f>Kalender!A340</f>
        <v>46361</v>
      </c>
      <c r="C10" s="92" t="str">
        <f>Kalender!B340</f>
        <v>Lör</v>
      </c>
      <c r="D10" s="93" t="str">
        <f>Kalender!C340</f>
        <v/>
      </c>
      <c r="E10" s="19"/>
      <c r="F10" s="17"/>
      <c r="G10" s="17"/>
      <c r="H10" s="17"/>
      <c r="I10" s="17"/>
      <c r="J10" s="17"/>
      <c r="K10" s="94" t="str">
        <f t="shared" si="4"/>
        <v/>
      </c>
      <c r="L10" s="23"/>
      <c r="M10" s="24"/>
      <c r="N10" s="79">
        <f t="shared" si="5"/>
        <v>0</v>
      </c>
      <c r="O10" s="79">
        <f t="shared" si="0"/>
        <v>0</v>
      </c>
      <c r="P10" s="79">
        <f t="shared" si="1"/>
        <v>0</v>
      </c>
      <c r="Q10" s="30" t="str">
        <f t="shared" si="2"/>
        <v/>
      </c>
      <c r="R10" s="73" t="str">
        <f>IF(B10&lt;Grunddata!$B$18,"-",IF(B10&lt;=Grunddata!$C$18,Grunddata!$A$18&amp;"-"&amp;Grunddata!$D$18*100 &amp; "%",IF(B10&lt;=Grunddata!$C$19,Grunddata!$A$19&amp;"-"&amp;Grunddata!$D$19*100 &amp; "%",IF(B10&lt;=Grunddata!$C$20,Grunddata!$A$20&amp;"-"&amp;Grunddata!$D$20*100 &amp; "%",IF(B10&lt;=Grunddata!$C$21,Grunddata!$A$21&amp;"-"&amp;Grunddata!$D$21*100 &amp; "%",IF(B10&lt;=Grunddata!$C$22,Grunddata!$A$22&amp;"-"&amp;Grunddata!$D$22*100 &amp; "%","-"))))))</f>
        <v>A-100%</v>
      </c>
      <c r="S10">
        <f>IF(LEFT(A10,1)="A",Grunddata!$S$17,IF(LEFT(A10,1)="B",Grunddata!$S$18,IF(LEFT(A10,1)="C",Grunddata!$S$19,IF(LEFT(A10,1)="D",Grunddata!$S$20,IF(LEFT(A10,1)="E",Grunddata!$S$21,0)))))</f>
        <v>5.46</v>
      </c>
      <c r="T10">
        <f t="shared" si="6"/>
        <v>0</v>
      </c>
    </row>
    <row r="11" spans="1:20" x14ac:dyDescent="0.25">
      <c r="A11" s="90" t="str">
        <f t="shared" si="3"/>
        <v>A-100%</v>
      </c>
      <c r="B11" s="91">
        <f>Kalender!A341</f>
        <v>46362</v>
      </c>
      <c r="C11" s="92" t="str">
        <f>Kalender!B341</f>
        <v>Sön</v>
      </c>
      <c r="D11" s="93" t="str">
        <f>Kalender!C341</f>
        <v/>
      </c>
      <c r="E11" s="19"/>
      <c r="F11" s="17"/>
      <c r="G11" s="17"/>
      <c r="H11" s="17"/>
      <c r="I11" s="17"/>
      <c r="J11" s="17"/>
      <c r="K11" s="94" t="str">
        <f t="shared" si="4"/>
        <v/>
      </c>
      <c r="L11" s="23"/>
      <c r="M11" s="24"/>
      <c r="N11" s="79">
        <f t="shared" si="5"/>
        <v>0</v>
      </c>
      <c r="O11" s="79">
        <f t="shared" si="0"/>
        <v>0</v>
      </c>
      <c r="P11" s="79">
        <f t="shared" si="1"/>
        <v>0</v>
      </c>
      <c r="Q11" s="30" t="str">
        <f t="shared" si="2"/>
        <v/>
      </c>
      <c r="R11" s="73" t="str">
        <f>IF(B11&lt;Grunddata!$B$18,"-",IF(B11&lt;=Grunddata!$C$18,Grunddata!$A$18&amp;"-"&amp;Grunddata!$D$18*100 &amp; "%",IF(B11&lt;=Grunddata!$C$19,Grunddata!$A$19&amp;"-"&amp;Grunddata!$D$19*100 &amp; "%",IF(B11&lt;=Grunddata!$C$20,Grunddata!$A$20&amp;"-"&amp;Grunddata!$D$20*100 &amp; "%",IF(B11&lt;=Grunddata!$C$21,Grunddata!$A$21&amp;"-"&amp;Grunddata!$D$21*100 &amp; "%",IF(B11&lt;=Grunddata!$C$22,Grunddata!$A$22&amp;"-"&amp;Grunddata!$D$22*100 &amp; "%","-"))))))</f>
        <v>A-100%</v>
      </c>
      <c r="S11">
        <f>IF(LEFT(A11,1)="A",Grunddata!$S$17,IF(LEFT(A11,1)="B",Grunddata!$S$18,IF(LEFT(A11,1)="C",Grunddata!$S$19,IF(LEFT(A11,1)="D",Grunddata!$S$20,IF(LEFT(A11,1)="E",Grunddata!$S$21,0)))))</f>
        <v>5.46</v>
      </c>
      <c r="T11">
        <f t="shared" si="6"/>
        <v>0</v>
      </c>
    </row>
    <row r="12" spans="1:20" x14ac:dyDescent="0.25">
      <c r="A12" s="90" t="str">
        <f t="shared" si="3"/>
        <v>A-100%</v>
      </c>
      <c r="B12" s="91">
        <f>Kalender!A342</f>
        <v>46363</v>
      </c>
      <c r="C12" s="92" t="str">
        <f>Kalender!B342</f>
        <v>Mån</v>
      </c>
      <c r="D12" s="93" t="str">
        <f>Kalender!C342</f>
        <v/>
      </c>
      <c r="E12" s="19"/>
      <c r="F12" s="17"/>
      <c r="G12" s="17"/>
      <c r="H12" s="17"/>
      <c r="I12" s="17"/>
      <c r="J12" s="17"/>
      <c r="K12" s="94" t="str">
        <f t="shared" si="4"/>
        <v/>
      </c>
      <c r="L12" s="23"/>
      <c r="M12" s="24"/>
      <c r="N12" s="79">
        <f t="shared" si="5"/>
        <v>0</v>
      </c>
      <c r="O12" s="79">
        <f t="shared" si="0"/>
        <v>0</v>
      </c>
      <c r="P12" s="79">
        <f t="shared" si="1"/>
        <v>0</v>
      </c>
      <c r="Q12" s="30" t="str">
        <f t="shared" si="2"/>
        <v/>
      </c>
      <c r="R12" s="73" t="str">
        <f>IF(B12&lt;Grunddata!$B$18,"-",IF(B12&lt;=Grunddata!$C$18,Grunddata!$A$18&amp;"-"&amp;Grunddata!$D$18*100 &amp; "%",IF(B12&lt;=Grunddata!$C$19,Grunddata!$A$19&amp;"-"&amp;Grunddata!$D$19*100 &amp; "%",IF(B12&lt;=Grunddata!$C$20,Grunddata!$A$20&amp;"-"&amp;Grunddata!$D$20*100 &amp; "%",IF(B12&lt;=Grunddata!$C$21,Grunddata!$A$21&amp;"-"&amp;Grunddata!$D$21*100 &amp; "%",IF(B12&lt;=Grunddata!$C$22,Grunddata!$A$22&amp;"-"&amp;Grunddata!$D$22*100 &amp; "%","-"))))))</f>
        <v>A-100%</v>
      </c>
      <c r="S12">
        <f>IF(LEFT(A12,1)="A",Grunddata!$S$17,IF(LEFT(A12,1)="B",Grunddata!$S$18,IF(LEFT(A12,1)="C",Grunddata!$S$19,IF(LEFT(A12,1)="D",Grunddata!$S$20,IF(LEFT(A12,1)="E",Grunddata!$S$21,0)))))</f>
        <v>5.46</v>
      </c>
      <c r="T12">
        <f t="shared" si="6"/>
        <v>0</v>
      </c>
    </row>
    <row r="13" spans="1:20" x14ac:dyDescent="0.25">
      <c r="A13" s="90" t="str">
        <f t="shared" si="3"/>
        <v>A-100%</v>
      </c>
      <c r="B13" s="91">
        <f>Kalender!A343</f>
        <v>46364</v>
      </c>
      <c r="C13" s="92" t="str">
        <f>Kalender!B343</f>
        <v>Tis</v>
      </c>
      <c r="D13" s="93" t="str">
        <f>Kalender!C343</f>
        <v/>
      </c>
      <c r="E13" s="19"/>
      <c r="F13" s="17"/>
      <c r="G13" s="17"/>
      <c r="H13" s="17"/>
      <c r="I13" s="17"/>
      <c r="J13" s="17"/>
      <c r="K13" s="94" t="str">
        <f t="shared" si="4"/>
        <v/>
      </c>
      <c r="L13" s="23"/>
      <c r="M13" s="24"/>
      <c r="N13" s="79">
        <f t="shared" si="5"/>
        <v>0</v>
      </c>
      <c r="O13" s="79">
        <f t="shared" si="0"/>
        <v>0</v>
      </c>
      <c r="P13" s="79">
        <f t="shared" si="1"/>
        <v>0</v>
      </c>
      <c r="Q13" s="30" t="str">
        <f t="shared" si="2"/>
        <v/>
      </c>
      <c r="R13" s="73" t="str">
        <f>IF(B13&lt;Grunddata!$B$18,"-",IF(B13&lt;=Grunddata!$C$18,Grunddata!$A$18&amp;"-"&amp;Grunddata!$D$18*100 &amp; "%",IF(B13&lt;=Grunddata!$C$19,Grunddata!$A$19&amp;"-"&amp;Grunddata!$D$19*100 &amp; "%",IF(B13&lt;=Grunddata!$C$20,Grunddata!$A$20&amp;"-"&amp;Grunddata!$D$20*100 &amp; "%",IF(B13&lt;=Grunddata!$C$21,Grunddata!$A$21&amp;"-"&amp;Grunddata!$D$21*100 &amp; "%",IF(B13&lt;=Grunddata!$C$22,Grunddata!$A$22&amp;"-"&amp;Grunddata!$D$22*100 &amp; "%","-"))))))</f>
        <v>A-100%</v>
      </c>
      <c r="S13">
        <f>IF(LEFT(A13,1)="A",Grunddata!$S$17,IF(LEFT(A13,1)="B",Grunddata!$S$18,IF(LEFT(A13,1)="C",Grunddata!$S$19,IF(LEFT(A13,1)="D",Grunddata!$S$20,IF(LEFT(A13,1)="E",Grunddata!$S$21,0)))))</f>
        <v>5.46</v>
      </c>
      <c r="T13">
        <f t="shared" si="6"/>
        <v>0</v>
      </c>
    </row>
    <row r="14" spans="1:20" x14ac:dyDescent="0.25">
      <c r="A14" s="90" t="str">
        <f t="shared" si="3"/>
        <v>A-100%</v>
      </c>
      <c r="B14" s="91">
        <f>Kalender!A344</f>
        <v>46365</v>
      </c>
      <c r="C14" s="92" t="str">
        <f>Kalender!B344</f>
        <v>Ons</v>
      </c>
      <c r="D14" s="93" t="str">
        <f>Kalender!C344</f>
        <v/>
      </c>
      <c r="E14" s="19"/>
      <c r="F14" s="17"/>
      <c r="G14" s="17"/>
      <c r="H14" s="17"/>
      <c r="I14" s="17"/>
      <c r="J14" s="17"/>
      <c r="K14" s="94" t="str">
        <f t="shared" si="4"/>
        <v/>
      </c>
      <c r="L14" s="23"/>
      <c r="M14" s="24"/>
      <c r="N14" s="79">
        <f t="shared" si="5"/>
        <v>0</v>
      </c>
      <c r="O14" s="79">
        <f t="shared" si="0"/>
        <v>0</v>
      </c>
      <c r="P14" s="79">
        <f t="shared" si="1"/>
        <v>0</v>
      </c>
      <c r="Q14" s="30" t="str">
        <f t="shared" si="2"/>
        <v/>
      </c>
      <c r="R14" s="73" t="str">
        <f>IF(B14&lt;Grunddata!$B$18,"-",IF(B14&lt;=Grunddata!$C$18,Grunddata!$A$18&amp;"-"&amp;Grunddata!$D$18*100 &amp; "%",IF(B14&lt;=Grunddata!$C$19,Grunddata!$A$19&amp;"-"&amp;Grunddata!$D$19*100 &amp; "%",IF(B14&lt;=Grunddata!$C$20,Grunddata!$A$20&amp;"-"&amp;Grunddata!$D$20*100 &amp; "%",IF(B14&lt;=Grunddata!$C$21,Grunddata!$A$21&amp;"-"&amp;Grunddata!$D$21*100 &amp; "%",IF(B14&lt;=Grunddata!$C$22,Grunddata!$A$22&amp;"-"&amp;Grunddata!$D$22*100 &amp; "%","-"))))))</f>
        <v>A-100%</v>
      </c>
      <c r="S14">
        <f>IF(LEFT(A14,1)="A",Grunddata!$S$17,IF(LEFT(A14,1)="B",Grunddata!$S$18,IF(LEFT(A14,1)="C",Grunddata!$S$19,IF(LEFT(A14,1)="D",Grunddata!$S$20,IF(LEFT(A14,1)="E",Grunddata!$S$21,0)))))</f>
        <v>5.46</v>
      </c>
      <c r="T14">
        <f t="shared" si="6"/>
        <v>0</v>
      </c>
    </row>
    <row r="15" spans="1:20" x14ac:dyDescent="0.25">
      <c r="A15" s="90" t="str">
        <f t="shared" si="3"/>
        <v>A-100%</v>
      </c>
      <c r="B15" s="91">
        <f>Kalender!A345</f>
        <v>46366</v>
      </c>
      <c r="C15" s="92" t="str">
        <f>Kalender!B345</f>
        <v>Tor</v>
      </c>
      <c r="D15" s="93" t="str">
        <f>Kalender!C345</f>
        <v/>
      </c>
      <c r="E15" s="19"/>
      <c r="F15" s="17"/>
      <c r="G15" s="17"/>
      <c r="H15" s="17"/>
      <c r="I15" s="17"/>
      <c r="J15" s="17"/>
      <c r="K15" s="94" t="str">
        <f t="shared" si="4"/>
        <v/>
      </c>
      <c r="L15" s="23"/>
      <c r="M15" s="24"/>
      <c r="N15" s="79">
        <f t="shared" si="5"/>
        <v>0</v>
      </c>
      <c r="O15" s="79">
        <f t="shared" si="0"/>
        <v>0</v>
      </c>
      <c r="P15" s="79">
        <f t="shared" si="1"/>
        <v>0</v>
      </c>
      <c r="Q15" s="30" t="str">
        <f t="shared" si="2"/>
        <v/>
      </c>
      <c r="R15" s="73" t="str">
        <f>IF(B15&lt;Grunddata!$B$18,"-",IF(B15&lt;=Grunddata!$C$18,Grunddata!$A$18&amp;"-"&amp;Grunddata!$D$18*100 &amp; "%",IF(B15&lt;=Grunddata!$C$19,Grunddata!$A$19&amp;"-"&amp;Grunddata!$D$19*100 &amp; "%",IF(B15&lt;=Grunddata!$C$20,Grunddata!$A$20&amp;"-"&amp;Grunddata!$D$20*100 &amp; "%",IF(B15&lt;=Grunddata!$C$21,Grunddata!$A$21&amp;"-"&amp;Grunddata!$D$21*100 &amp; "%",IF(B15&lt;=Grunddata!$C$22,Grunddata!$A$22&amp;"-"&amp;Grunddata!$D$22*100 &amp; "%","-"))))))</f>
        <v>A-100%</v>
      </c>
      <c r="S15">
        <f>IF(LEFT(A15,1)="A",Grunddata!$S$17,IF(LEFT(A15,1)="B",Grunddata!$S$18,IF(LEFT(A15,1)="C",Grunddata!$S$19,IF(LEFT(A15,1)="D",Grunddata!$S$20,IF(LEFT(A15,1)="E",Grunddata!$S$21,0)))))</f>
        <v>5.46</v>
      </c>
      <c r="T15">
        <f t="shared" si="6"/>
        <v>0</v>
      </c>
    </row>
    <row r="16" spans="1:20" x14ac:dyDescent="0.25">
      <c r="A16" s="90" t="str">
        <f t="shared" si="3"/>
        <v>A-100%</v>
      </c>
      <c r="B16" s="91">
        <f>Kalender!A346</f>
        <v>46367</v>
      </c>
      <c r="C16" s="92" t="str">
        <f>Kalender!B346</f>
        <v>Fre</v>
      </c>
      <c r="D16" s="93" t="str">
        <f>Kalender!C346</f>
        <v/>
      </c>
      <c r="E16" s="19"/>
      <c r="F16" s="17"/>
      <c r="G16" s="17"/>
      <c r="H16" s="17"/>
      <c r="I16" s="17"/>
      <c r="J16" s="17"/>
      <c r="K16" s="94" t="str">
        <f t="shared" si="4"/>
        <v/>
      </c>
      <c r="L16" s="23"/>
      <c r="M16" s="24"/>
      <c r="N16" s="79">
        <f t="shared" si="5"/>
        <v>0</v>
      </c>
      <c r="O16" s="79">
        <f t="shared" si="0"/>
        <v>0</v>
      </c>
      <c r="P16" s="79">
        <f t="shared" si="1"/>
        <v>0</v>
      </c>
      <c r="Q16" s="30" t="str">
        <f t="shared" si="2"/>
        <v/>
      </c>
      <c r="R16" s="73" t="str">
        <f>IF(B16&lt;Grunddata!$B$18,"-",IF(B16&lt;=Grunddata!$C$18,Grunddata!$A$18&amp;"-"&amp;Grunddata!$D$18*100 &amp; "%",IF(B16&lt;=Grunddata!$C$19,Grunddata!$A$19&amp;"-"&amp;Grunddata!$D$19*100 &amp; "%",IF(B16&lt;=Grunddata!$C$20,Grunddata!$A$20&amp;"-"&amp;Grunddata!$D$20*100 &amp; "%",IF(B16&lt;=Grunddata!$C$21,Grunddata!$A$21&amp;"-"&amp;Grunddata!$D$21*100 &amp; "%",IF(B16&lt;=Grunddata!$C$22,Grunddata!$A$22&amp;"-"&amp;Grunddata!$D$22*100 &amp; "%","-"))))))</f>
        <v>A-100%</v>
      </c>
      <c r="S16">
        <f>IF(LEFT(A16,1)="A",Grunddata!$S$17,IF(LEFT(A16,1)="B",Grunddata!$S$18,IF(LEFT(A16,1)="C",Grunddata!$S$19,IF(LEFT(A16,1)="D",Grunddata!$S$20,IF(LEFT(A16,1)="E",Grunddata!$S$21,0)))))</f>
        <v>5.46</v>
      </c>
      <c r="T16">
        <f t="shared" si="6"/>
        <v>0</v>
      </c>
    </row>
    <row r="17" spans="1:20" x14ac:dyDescent="0.25">
      <c r="A17" s="90" t="str">
        <f t="shared" si="3"/>
        <v>A-100%</v>
      </c>
      <c r="B17" s="91">
        <f>Kalender!A347</f>
        <v>46368</v>
      </c>
      <c r="C17" s="92" t="str">
        <f>Kalender!B347</f>
        <v>Lör</v>
      </c>
      <c r="D17" s="93" t="str">
        <f>Kalender!C347</f>
        <v/>
      </c>
      <c r="E17" s="19"/>
      <c r="F17" s="17"/>
      <c r="G17" s="17"/>
      <c r="H17" s="17"/>
      <c r="I17" s="17"/>
      <c r="J17" s="17"/>
      <c r="K17" s="94" t="str">
        <f t="shared" si="4"/>
        <v/>
      </c>
      <c r="L17" s="23"/>
      <c r="M17" s="24"/>
      <c r="N17" s="79">
        <f t="shared" si="5"/>
        <v>0</v>
      </c>
      <c r="O17" s="79">
        <f t="shared" si="0"/>
        <v>0</v>
      </c>
      <c r="P17" s="79">
        <f t="shared" si="1"/>
        <v>0</v>
      </c>
      <c r="Q17" s="30" t="str">
        <f t="shared" si="2"/>
        <v/>
      </c>
      <c r="R17" s="73" t="str">
        <f>IF(B17&lt;Grunddata!$B$18,"-",IF(B17&lt;=Grunddata!$C$18,Grunddata!$A$18&amp;"-"&amp;Grunddata!$D$18*100 &amp; "%",IF(B17&lt;=Grunddata!$C$19,Grunddata!$A$19&amp;"-"&amp;Grunddata!$D$19*100 &amp; "%",IF(B17&lt;=Grunddata!$C$20,Grunddata!$A$20&amp;"-"&amp;Grunddata!$D$20*100 &amp; "%",IF(B17&lt;=Grunddata!$C$21,Grunddata!$A$21&amp;"-"&amp;Grunddata!$D$21*100 &amp; "%",IF(B17&lt;=Grunddata!$C$22,Grunddata!$A$22&amp;"-"&amp;Grunddata!$D$22*100 &amp; "%","-"))))))</f>
        <v>A-100%</v>
      </c>
      <c r="S17">
        <f>IF(LEFT(A17,1)="A",Grunddata!$S$17,IF(LEFT(A17,1)="B",Grunddata!$S$18,IF(LEFT(A17,1)="C",Grunddata!$S$19,IF(LEFT(A17,1)="D",Grunddata!$S$20,IF(LEFT(A17,1)="E",Grunddata!$S$21,0)))))</f>
        <v>5.46</v>
      </c>
      <c r="T17">
        <f t="shared" si="6"/>
        <v>0</v>
      </c>
    </row>
    <row r="18" spans="1:20" x14ac:dyDescent="0.25">
      <c r="A18" s="90" t="str">
        <f t="shared" si="3"/>
        <v>A-100%</v>
      </c>
      <c r="B18" s="91">
        <f>Kalender!A348</f>
        <v>46369</v>
      </c>
      <c r="C18" s="92" t="str">
        <f>Kalender!B348</f>
        <v>Sön</v>
      </c>
      <c r="D18" s="93" t="str">
        <f>Kalender!C348</f>
        <v>Lucia</v>
      </c>
      <c r="E18" s="19"/>
      <c r="F18" s="17"/>
      <c r="G18" s="17"/>
      <c r="H18" s="17"/>
      <c r="I18" s="17"/>
      <c r="J18" s="17"/>
      <c r="K18" s="94" t="str">
        <f t="shared" si="4"/>
        <v/>
      </c>
      <c r="L18" s="23"/>
      <c r="M18" s="24"/>
      <c r="N18" s="79">
        <f t="shared" si="5"/>
        <v>0</v>
      </c>
      <c r="O18" s="79">
        <f t="shared" si="0"/>
        <v>0</v>
      </c>
      <c r="P18" s="79">
        <f t="shared" si="1"/>
        <v>0</v>
      </c>
      <c r="Q18" s="30" t="str">
        <f t="shared" si="2"/>
        <v/>
      </c>
      <c r="R18" s="73" t="str">
        <f>IF(B18&lt;Grunddata!$B$18,"-",IF(B18&lt;=Grunddata!$C$18,Grunddata!$A$18&amp;"-"&amp;Grunddata!$D$18*100 &amp; "%",IF(B18&lt;=Grunddata!$C$19,Grunddata!$A$19&amp;"-"&amp;Grunddata!$D$19*100 &amp; "%",IF(B18&lt;=Grunddata!$C$20,Grunddata!$A$20&amp;"-"&amp;Grunddata!$D$20*100 &amp; "%",IF(B18&lt;=Grunddata!$C$21,Grunddata!$A$21&amp;"-"&amp;Grunddata!$D$21*100 &amp; "%",IF(B18&lt;=Grunddata!$C$22,Grunddata!$A$22&amp;"-"&amp;Grunddata!$D$22*100 &amp; "%","-"))))))</f>
        <v>A-100%</v>
      </c>
      <c r="S18">
        <f>IF(LEFT(A18,1)="A",Grunddata!$S$17,IF(LEFT(A18,1)="B",Grunddata!$S$18,IF(LEFT(A18,1)="C",Grunddata!$S$19,IF(LEFT(A18,1)="D",Grunddata!$S$20,IF(LEFT(A18,1)="E",Grunddata!$S$21,0)))))</f>
        <v>5.46</v>
      </c>
      <c r="T18">
        <f t="shared" si="6"/>
        <v>0</v>
      </c>
    </row>
    <row r="19" spans="1:20" x14ac:dyDescent="0.25">
      <c r="A19" s="90" t="str">
        <f t="shared" si="3"/>
        <v>A-100%</v>
      </c>
      <c r="B19" s="91">
        <f>Kalender!A349</f>
        <v>46370</v>
      </c>
      <c r="C19" s="92" t="str">
        <f>Kalender!B349</f>
        <v>Mån</v>
      </c>
      <c r="D19" s="93" t="str">
        <f>Kalender!C349</f>
        <v/>
      </c>
      <c r="E19" s="19"/>
      <c r="F19" s="17"/>
      <c r="G19" s="17"/>
      <c r="H19" s="17"/>
      <c r="I19" s="17"/>
      <c r="J19" s="17"/>
      <c r="K19" s="94" t="str">
        <f t="shared" si="4"/>
        <v/>
      </c>
      <c r="L19" s="23"/>
      <c r="M19" s="24"/>
      <c r="N19" s="79">
        <f t="shared" si="5"/>
        <v>0</v>
      </c>
      <c r="O19" s="79">
        <f t="shared" si="0"/>
        <v>0</v>
      </c>
      <c r="P19" s="79">
        <f t="shared" si="1"/>
        <v>0</v>
      </c>
      <c r="Q19" s="30" t="str">
        <f t="shared" si="2"/>
        <v/>
      </c>
      <c r="R19" s="73" t="str">
        <f>IF(B19&lt;Grunddata!$B$18,"-",IF(B19&lt;=Grunddata!$C$18,Grunddata!$A$18&amp;"-"&amp;Grunddata!$D$18*100 &amp; "%",IF(B19&lt;=Grunddata!$C$19,Grunddata!$A$19&amp;"-"&amp;Grunddata!$D$19*100 &amp; "%",IF(B19&lt;=Grunddata!$C$20,Grunddata!$A$20&amp;"-"&amp;Grunddata!$D$20*100 &amp; "%",IF(B19&lt;=Grunddata!$C$21,Grunddata!$A$21&amp;"-"&amp;Grunddata!$D$21*100 &amp; "%",IF(B19&lt;=Grunddata!$C$22,Grunddata!$A$22&amp;"-"&amp;Grunddata!$D$22*100 &amp; "%","-"))))))</f>
        <v>A-100%</v>
      </c>
      <c r="S19">
        <f>IF(LEFT(A19,1)="A",Grunddata!$S$17,IF(LEFT(A19,1)="B",Grunddata!$S$18,IF(LEFT(A19,1)="C",Grunddata!$S$19,IF(LEFT(A19,1)="D",Grunddata!$S$20,IF(LEFT(A19,1)="E",Grunddata!$S$21,0)))))</f>
        <v>5.46</v>
      </c>
      <c r="T19">
        <f t="shared" si="6"/>
        <v>0</v>
      </c>
    </row>
    <row r="20" spans="1:20" x14ac:dyDescent="0.25">
      <c r="A20" s="90" t="str">
        <f t="shared" si="3"/>
        <v>A-100%</v>
      </c>
      <c r="B20" s="91">
        <f>Kalender!A350</f>
        <v>46371</v>
      </c>
      <c r="C20" s="92" t="str">
        <f>Kalender!B350</f>
        <v>Tis</v>
      </c>
      <c r="D20" s="93" t="str">
        <f>Kalender!C350</f>
        <v/>
      </c>
      <c r="E20" s="19"/>
      <c r="F20" s="17"/>
      <c r="G20" s="17"/>
      <c r="H20" s="17"/>
      <c r="I20" s="17"/>
      <c r="J20" s="17"/>
      <c r="K20" s="94" t="str">
        <f t="shared" si="4"/>
        <v/>
      </c>
      <c r="L20" s="23"/>
      <c r="M20" s="24"/>
      <c r="N20" s="79">
        <f t="shared" si="5"/>
        <v>0</v>
      </c>
      <c r="O20" s="79">
        <f t="shared" si="0"/>
        <v>0</v>
      </c>
      <c r="P20" s="79">
        <f t="shared" si="1"/>
        <v>0</v>
      </c>
      <c r="Q20" s="30" t="str">
        <f t="shared" si="2"/>
        <v/>
      </c>
      <c r="R20" s="73" t="str">
        <f>IF(B20&lt;Grunddata!$B$18,"-",IF(B20&lt;=Grunddata!$C$18,Grunddata!$A$18&amp;"-"&amp;Grunddata!$D$18*100 &amp; "%",IF(B20&lt;=Grunddata!$C$19,Grunddata!$A$19&amp;"-"&amp;Grunddata!$D$19*100 &amp; "%",IF(B20&lt;=Grunddata!$C$20,Grunddata!$A$20&amp;"-"&amp;Grunddata!$D$20*100 &amp; "%",IF(B20&lt;=Grunddata!$C$21,Grunddata!$A$21&amp;"-"&amp;Grunddata!$D$21*100 &amp; "%",IF(B20&lt;=Grunddata!$C$22,Grunddata!$A$22&amp;"-"&amp;Grunddata!$D$22*100 &amp; "%","-"))))))</f>
        <v>A-100%</v>
      </c>
      <c r="S20">
        <f>IF(LEFT(A20,1)="A",Grunddata!$S$17,IF(LEFT(A20,1)="B",Grunddata!$S$18,IF(LEFT(A20,1)="C",Grunddata!$S$19,IF(LEFT(A20,1)="D",Grunddata!$S$20,IF(LEFT(A20,1)="E",Grunddata!$S$21,0)))))</f>
        <v>5.46</v>
      </c>
      <c r="T20">
        <f t="shared" si="6"/>
        <v>0</v>
      </c>
    </row>
    <row r="21" spans="1:20" x14ac:dyDescent="0.25">
      <c r="A21" s="90" t="str">
        <f t="shared" si="3"/>
        <v>A-100%</v>
      </c>
      <c r="B21" s="91">
        <f>Kalender!A351</f>
        <v>46372</v>
      </c>
      <c r="C21" s="92" t="str">
        <f>Kalender!B351</f>
        <v>Ons</v>
      </c>
      <c r="D21" s="93" t="str">
        <f>Kalender!C351</f>
        <v/>
      </c>
      <c r="E21" s="19"/>
      <c r="F21" s="17"/>
      <c r="G21" s="17"/>
      <c r="H21" s="17"/>
      <c r="I21" s="17"/>
      <c r="J21" s="17"/>
      <c r="K21" s="94" t="str">
        <f t="shared" si="4"/>
        <v/>
      </c>
      <c r="L21" s="23"/>
      <c r="M21" s="24"/>
      <c r="N21" s="79">
        <f t="shared" si="5"/>
        <v>0</v>
      </c>
      <c r="O21" s="79">
        <f t="shared" si="0"/>
        <v>0</v>
      </c>
      <c r="P21" s="79">
        <f t="shared" si="1"/>
        <v>0</v>
      </c>
      <c r="Q21" s="30" t="str">
        <f t="shared" si="2"/>
        <v/>
      </c>
      <c r="R21" s="73" t="str">
        <f>IF(B21&lt;Grunddata!$B$18,"-",IF(B21&lt;=Grunddata!$C$18,Grunddata!$A$18&amp;"-"&amp;Grunddata!$D$18*100 &amp; "%",IF(B21&lt;=Grunddata!$C$19,Grunddata!$A$19&amp;"-"&amp;Grunddata!$D$19*100 &amp; "%",IF(B21&lt;=Grunddata!$C$20,Grunddata!$A$20&amp;"-"&amp;Grunddata!$D$20*100 &amp; "%",IF(B21&lt;=Grunddata!$C$21,Grunddata!$A$21&amp;"-"&amp;Grunddata!$D$21*100 &amp; "%",IF(B21&lt;=Grunddata!$C$22,Grunddata!$A$22&amp;"-"&amp;Grunddata!$D$22*100 &amp; "%","-"))))))</f>
        <v>A-100%</v>
      </c>
      <c r="S21">
        <f>IF(LEFT(A21,1)="A",Grunddata!$S$17,IF(LEFT(A21,1)="B",Grunddata!$S$18,IF(LEFT(A21,1)="C",Grunddata!$S$19,IF(LEFT(A21,1)="D",Grunddata!$S$20,IF(LEFT(A21,1)="E",Grunddata!$S$21,0)))))</f>
        <v>5.46</v>
      </c>
      <c r="T21">
        <f t="shared" si="6"/>
        <v>0</v>
      </c>
    </row>
    <row r="22" spans="1:20" x14ac:dyDescent="0.25">
      <c r="A22" s="90" t="str">
        <f t="shared" si="3"/>
        <v>A-100%</v>
      </c>
      <c r="B22" s="91">
        <f>Kalender!A352</f>
        <v>46373</v>
      </c>
      <c r="C22" s="92" t="str">
        <f>Kalender!B352</f>
        <v>Tor</v>
      </c>
      <c r="D22" s="93" t="str">
        <f>Kalender!C352</f>
        <v/>
      </c>
      <c r="E22" s="19"/>
      <c r="F22" s="17"/>
      <c r="G22" s="17"/>
      <c r="H22" s="17"/>
      <c r="I22" s="17"/>
      <c r="J22" s="17"/>
      <c r="K22" s="94" t="str">
        <f t="shared" si="4"/>
        <v/>
      </c>
      <c r="L22" s="23"/>
      <c r="M22" s="24"/>
      <c r="N22" s="79">
        <f t="shared" si="5"/>
        <v>0</v>
      </c>
      <c r="O22" s="79">
        <f t="shared" si="0"/>
        <v>0</v>
      </c>
      <c r="P22" s="79">
        <f t="shared" si="1"/>
        <v>0</v>
      </c>
      <c r="Q22" s="30" t="str">
        <f t="shared" si="2"/>
        <v/>
      </c>
      <c r="R22" s="73" t="str">
        <f>IF(B22&lt;Grunddata!$B$18,"-",IF(B22&lt;=Grunddata!$C$18,Grunddata!$A$18&amp;"-"&amp;Grunddata!$D$18*100 &amp; "%",IF(B22&lt;=Grunddata!$C$19,Grunddata!$A$19&amp;"-"&amp;Grunddata!$D$19*100 &amp; "%",IF(B22&lt;=Grunddata!$C$20,Grunddata!$A$20&amp;"-"&amp;Grunddata!$D$20*100 &amp; "%",IF(B22&lt;=Grunddata!$C$21,Grunddata!$A$21&amp;"-"&amp;Grunddata!$D$21*100 &amp; "%",IF(B22&lt;=Grunddata!$C$22,Grunddata!$A$22&amp;"-"&amp;Grunddata!$D$22*100 &amp; "%","-"))))))</f>
        <v>A-100%</v>
      </c>
      <c r="S22">
        <f>IF(LEFT(A22,1)="A",Grunddata!$S$17,IF(LEFT(A22,1)="B",Grunddata!$S$18,IF(LEFT(A22,1)="C",Grunddata!$S$19,IF(LEFT(A22,1)="D",Grunddata!$S$20,IF(LEFT(A22,1)="E",Grunddata!$S$21,0)))))</f>
        <v>5.46</v>
      </c>
      <c r="T22">
        <f t="shared" si="6"/>
        <v>0</v>
      </c>
    </row>
    <row r="23" spans="1:20" x14ac:dyDescent="0.25">
      <c r="A23" s="90" t="str">
        <f t="shared" si="3"/>
        <v>A-100%</v>
      </c>
      <c r="B23" s="91">
        <f>Kalender!A353</f>
        <v>46374</v>
      </c>
      <c r="C23" s="92" t="str">
        <f>Kalender!B353</f>
        <v>Fre</v>
      </c>
      <c r="D23" s="93" t="str">
        <f>Kalender!C353</f>
        <v/>
      </c>
      <c r="E23" s="19"/>
      <c r="F23" s="17"/>
      <c r="G23" s="17"/>
      <c r="H23" s="17"/>
      <c r="I23" s="17"/>
      <c r="J23" s="17"/>
      <c r="K23" s="94" t="str">
        <f t="shared" si="4"/>
        <v/>
      </c>
      <c r="L23" s="23"/>
      <c r="M23" s="24"/>
      <c r="N23" s="79">
        <f t="shared" si="5"/>
        <v>0</v>
      </c>
      <c r="O23" s="79">
        <f t="shared" si="0"/>
        <v>0</v>
      </c>
      <c r="P23" s="79">
        <f t="shared" si="1"/>
        <v>0</v>
      </c>
      <c r="Q23" s="30" t="str">
        <f t="shared" si="2"/>
        <v/>
      </c>
      <c r="R23" s="73" t="str">
        <f>IF(B23&lt;Grunddata!$B$18,"-",IF(B23&lt;=Grunddata!$C$18,Grunddata!$A$18&amp;"-"&amp;Grunddata!$D$18*100 &amp; "%",IF(B23&lt;=Grunddata!$C$19,Grunddata!$A$19&amp;"-"&amp;Grunddata!$D$19*100 &amp; "%",IF(B23&lt;=Grunddata!$C$20,Grunddata!$A$20&amp;"-"&amp;Grunddata!$D$20*100 &amp; "%",IF(B23&lt;=Grunddata!$C$21,Grunddata!$A$21&amp;"-"&amp;Grunddata!$D$21*100 &amp; "%",IF(B23&lt;=Grunddata!$C$22,Grunddata!$A$22&amp;"-"&amp;Grunddata!$D$22*100 &amp; "%","-"))))))</f>
        <v>A-100%</v>
      </c>
      <c r="S23">
        <f>IF(LEFT(A23,1)="A",Grunddata!$S$17,IF(LEFT(A23,1)="B",Grunddata!$S$18,IF(LEFT(A23,1)="C",Grunddata!$S$19,IF(LEFT(A23,1)="D",Grunddata!$S$20,IF(LEFT(A23,1)="E",Grunddata!$S$21,0)))))</f>
        <v>5.46</v>
      </c>
      <c r="T23">
        <f t="shared" si="6"/>
        <v>0</v>
      </c>
    </row>
    <row r="24" spans="1:20" x14ac:dyDescent="0.25">
      <c r="A24" s="90" t="str">
        <f t="shared" si="3"/>
        <v>A-100%</v>
      </c>
      <c r="B24" s="91">
        <f>Kalender!A354</f>
        <v>46375</v>
      </c>
      <c r="C24" s="92" t="str">
        <f>Kalender!B354</f>
        <v>Lör</v>
      </c>
      <c r="D24" s="93" t="str">
        <f>Kalender!C354</f>
        <v/>
      </c>
      <c r="E24" s="19"/>
      <c r="F24" s="17"/>
      <c r="G24" s="17"/>
      <c r="H24" s="17"/>
      <c r="I24" s="17"/>
      <c r="J24" s="17"/>
      <c r="K24" s="94" t="str">
        <f t="shared" si="4"/>
        <v/>
      </c>
      <c r="L24" s="23"/>
      <c r="M24" s="24"/>
      <c r="N24" s="79">
        <f t="shared" si="5"/>
        <v>0</v>
      </c>
      <c r="O24" s="79">
        <f t="shared" si="0"/>
        <v>0</v>
      </c>
      <c r="P24" s="79">
        <f t="shared" si="1"/>
        <v>0</v>
      </c>
      <c r="Q24" s="30" t="str">
        <f t="shared" si="2"/>
        <v/>
      </c>
      <c r="R24" s="73" t="str">
        <f>IF(B24&lt;Grunddata!$B$18,"-",IF(B24&lt;=Grunddata!$C$18,Grunddata!$A$18&amp;"-"&amp;Grunddata!$D$18*100 &amp; "%",IF(B24&lt;=Grunddata!$C$19,Grunddata!$A$19&amp;"-"&amp;Grunddata!$D$19*100 &amp; "%",IF(B24&lt;=Grunddata!$C$20,Grunddata!$A$20&amp;"-"&amp;Grunddata!$D$20*100 &amp; "%",IF(B24&lt;=Grunddata!$C$21,Grunddata!$A$21&amp;"-"&amp;Grunddata!$D$21*100 &amp; "%",IF(B24&lt;=Grunddata!$C$22,Grunddata!$A$22&amp;"-"&amp;Grunddata!$D$22*100 &amp; "%","-"))))))</f>
        <v>A-100%</v>
      </c>
      <c r="S24">
        <f>IF(LEFT(A24,1)="A",Grunddata!$S$17,IF(LEFT(A24,1)="B",Grunddata!$S$18,IF(LEFT(A24,1)="C",Grunddata!$S$19,IF(LEFT(A24,1)="D",Grunddata!$S$20,IF(LEFT(A24,1)="E",Grunddata!$S$21,0)))))</f>
        <v>5.46</v>
      </c>
      <c r="T24">
        <f t="shared" si="6"/>
        <v>0</v>
      </c>
    </row>
    <row r="25" spans="1:20" x14ac:dyDescent="0.25">
      <c r="A25" s="90" t="str">
        <f t="shared" si="3"/>
        <v>A-100%</v>
      </c>
      <c r="B25" s="91">
        <f>Kalender!A355</f>
        <v>46376</v>
      </c>
      <c r="C25" s="92" t="str">
        <f>Kalender!B355</f>
        <v>Sön</v>
      </c>
      <c r="D25" s="93" t="str">
        <f>Kalender!C355</f>
        <v/>
      </c>
      <c r="E25" s="19"/>
      <c r="F25" s="17"/>
      <c r="G25" s="17"/>
      <c r="H25" s="17"/>
      <c r="I25" s="17"/>
      <c r="J25" s="17"/>
      <c r="K25" s="94" t="str">
        <f t="shared" si="4"/>
        <v/>
      </c>
      <c r="L25" s="23"/>
      <c r="M25" s="24"/>
      <c r="N25" s="79">
        <f t="shared" si="5"/>
        <v>0</v>
      </c>
      <c r="O25" s="79">
        <f t="shared" si="0"/>
        <v>0</v>
      </c>
      <c r="P25" s="79">
        <f t="shared" si="1"/>
        <v>0</v>
      </c>
      <c r="Q25" s="30" t="str">
        <f t="shared" si="2"/>
        <v/>
      </c>
      <c r="R25" s="73" t="str">
        <f>IF(B25&lt;Grunddata!$B$18,"-",IF(B25&lt;=Grunddata!$C$18,Grunddata!$A$18&amp;"-"&amp;Grunddata!$D$18*100 &amp; "%",IF(B25&lt;=Grunddata!$C$19,Grunddata!$A$19&amp;"-"&amp;Grunddata!$D$19*100 &amp; "%",IF(B25&lt;=Grunddata!$C$20,Grunddata!$A$20&amp;"-"&amp;Grunddata!$D$20*100 &amp; "%",IF(B25&lt;=Grunddata!$C$21,Grunddata!$A$21&amp;"-"&amp;Grunddata!$D$21*100 &amp; "%",IF(B25&lt;=Grunddata!$C$22,Grunddata!$A$22&amp;"-"&amp;Grunddata!$D$22*100 &amp; "%","-"))))))</f>
        <v>A-100%</v>
      </c>
      <c r="S25">
        <f>IF(LEFT(A25,1)="A",Grunddata!$S$17,IF(LEFT(A25,1)="B",Grunddata!$S$18,IF(LEFT(A25,1)="C",Grunddata!$S$19,IF(LEFT(A25,1)="D",Grunddata!$S$20,IF(LEFT(A25,1)="E",Grunddata!$S$21,0)))))</f>
        <v>5.46</v>
      </c>
      <c r="T25">
        <f t="shared" si="6"/>
        <v>0</v>
      </c>
    </row>
    <row r="26" spans="1:20" x14ac:dyDescent="0.25">
      <c r="A26" s="90" t="str">
        <f t="shared" si="3"/>
        <v>A-100%</v>
      </c>
      <c r="B26" s="91">
        <f>Kalender!A356</f>
        <v>46377</v>
      </c>
      <c r="C26" s="92" t="str">
        <f>Kalender!B356</f>
        <v>Mån</v>
      </c>
      <c r="D26" s="93" t="str">
        <f>Kalender!C356</f>
        <v/>
      </c>
      <c r="E26" s="19"/>
      <c r="F26" s="17"/>
      <c r="G26" s="17"/>
      <c r="H26" s="17"/>
      <c r="I26" s="17"/>
      <c r="J26" s="17"/>
      <c r="K26" s="94" t="str">
        <f t="shared" si="4"/>
        <v/>
      </c>
      <c r="L26" s="23"/>
      <c r="M26" s="24"/>
      <c r="N26" s="79">
        <f t="shared" si="5"/>
        <v>0</v>
      </c>
      <c r="O26" s="79">
        <f t="shared" si="0"/>
        <v>0</v>
      </c>
      <c r="P26" s="79">
        <f t="shared" si="1"/>
        <v>0</v>
      </c>
      <c r="Q26" s="30" t="str">
        <f t="shared" si="2"/>
        <v/>
      </c>
      <c r="R26" s="73" t="str">
        <f>IF(B26&lt;Grunddata!$B$18,"-",IF(B26&lt;=Grunddata!$C$18,Grunddata!$A$18&amp;"-"&amp;Grunddata!$D$18*100 &amp; "%",IF(B26&lt;=Grunddata!$C$19,Grunddata!$A$19&amp;"-"&amp;Grunddata!$D$19*100 &amp; "%",IF(B26&lt;=Grunddata!$C$20,Grunddata!$A$20&amp;"-"&amp;Grunddata!$D$20*100 &amp; "%",IF(B26&lt;=Grunddata!$C$21,Grunddata!$A$21&amp;"-"&amp;Grunddata!$D$21*100 &amp; "%",IF(B26&lt;=Grunddata!$C$22,Grunddata!$A$22&amp;"-"&amp;Grunddata!$D$22*100 &amp; "%","-"))))))</f>
        <v>A-100%</v>
      </c>
      <c r="S26">
        <f>IF(LEFT(A26,1)="A",Grunddata!$S$17,IF(LEFT(A26,1)="B",Grunddata!$S$18,IF(LEFT(A26,1)="C",Grunddata!$S$19,IF(LEFT(A26,1)="D",Grunddata!$S$20,IF(LEFT(A26,1)="E",Grunddata!$S$21,0)))))</f>
        <v>5.46</v>
      </c>
      <c r="T26">
        <f t="shared" si="6"/>
        <v>0</v>
      </c>
    </row>
    <row r="27" spans="1:20" x14ac:dyDescent="0.25">
      <c r="A27" s="90" t="str">
        <f t="shared" si="3"/>
        <v>A-100%</v>
      </c>
      <c r="B27" s="91">
        <f>Kalender!A357</f>
        <v>46378</v>
      </c>
      <c r="C27" s="92" t="str">
        <f>Kalender!B357</f>
        <v>Tis</v>
      </c>
      <c r="D27" s="93" t="str">
        <f>Kalender!C357</f>
        <v/>
      </c>
      <c r="E27" s="19"/>
      <c r="F27" s="17"/>
      <c r="G27" s="17"/>
      <c r="H27" s="17"/>
      <c r="I27" s="17"/>
      <c r="J27" s="17"/>
      <c r="K27" s="94" t="str">
        <f t="shared" si="4"/>
        <v/>
      </c>
      <c r="L27" s="23"/>
      <c r="M27" s="24"/>
      <c r="N27" s="79">
        <f t="shared" si="5"/>
        <v>0</v>
      </c>
      <c r="O27" s="79">
        <f t="shared" si="0"/>
        <v>0</v>
      </c>
      <c r="P27" s="79">
        <f t="shared" si="1"/>
        <v>0</v>
      </c>
      <c r="Q27" s="30" t="str">
        <f t="shared" si="2"/>
        <v/>
      </c>
      <c r="R27" s="73" t="str">
        <f>IF(B27&lt;Grunddata!$B$18,"-",IF(B27&lt;=Grunddata!$C$18,Grunddata!$A$18&amp;"-"&amp;Grunddata!$D$18*100 &amp; "%",IF(B27&lt;=Grunddata!$C$19,Grunddata!$A$19&amp;"-"&amp;Grunddata!$D$19*100 &amp; "%",IF(B27&lt;=Grunddata!$C$20,Grunddata!$A$20&amp;"-"&amp;Grunddata!$D$20*100 &amp; "%",IF(B27&lt;=Grunddata!$C$21,Grunddata!$A$21&amp;"-"&amp;Grunddata!$D$21*100 &amp; "%",IF(B27&lt;=Grunddata!$C$22,Grunddata!$A$22&amp;"-"&amp;Grunddata!$D$22*100 &amp; "%","-"))))))</f>
        <v>A-100%</v>
      </c>
      <c r="S27">
        <f>IF(LEFT(A27,1)="A",Grunddata!$S$17,IF(LEFT(A27,1)="B",Grunddata!$S$18,IF(LEFT(A27,1)="C",Grunddata!$S$19,IF(LEFT(A27,1)="D",Grunddata!$S$20,IF(LEFT(A27,1)="E",Grunddata!$S$21,0)))))</f>
        <v>5.46</v>
      </c>
      <c r="T27">
        <f t="shared" si="6"/>
        <v>0</v>
      </c>
    </row>
    <row r="28" spans="1:20" x14ac:dyDescent="0.25">
      <c r="A28" s="90" t="str">
        <f t="shared" si="3"/>
        <v>A-100%</v>
      </c>
      <c r="B28" s="91">
        <f>Kalender!A358</f>
        <v>46379</v>
      </c>
      <c r="C28" s="92" t="str">
        <f>Kalender!B358</f>
        <v>Ons</v>
      </c>
      <c r="D28" s="93" t="str">
        <f>Kalender!C358</f>
        <v/>
      </c>
      <c r="E28" s="19"/>
      <c r="F28" s="17"/>
      <c r="G28" s="17"/>
      <c r="H28" s="17"/>
      <c r="I28" s="17"/>
      <c r="J28" s="17"/>
      <c r="K28" s="94" t="str">
        <f t="shared" si="4"/>
        <v/>
      </c>
      <c r="L28" s="23"/>
      <c r="M28" s="24"/>
      <c r="N28" s="79">
        <f t="shared" si="5"/>
        <v>0</v>
      </c>
      <c r="O28" s="79">
        <f t="shared" si="0"/>
        <v>0</v>
      </c>
      <c r="P28" s="79">
        <f t="shared" si="1"/>
        <v>0</v>
      </c>
      <c r="Q28" s="30" t="str">
        <f t="shared" si="2"/>
        <v/>
      </c>
      <c r="R28" s="73" t="str">
        <f>IF(B28&lt;Grunddata!$B$18,"-",IF(B28&lt;=Grunddata!$C$18,Grunddata!$A$18&amp;"-"&amp;Grunddata!$D$18*100 &amp; "%",IF(B28&lt;=Grunddata!$C$19,Grunddata!$A$19&amp;"-"&amp;Grunddata!$D$19*100 &amp; "%",IF(B28&lt;=Grunddata!$C$20,Grunddata!$A$20&amp;"-"&amp;Grunddata!$D$20*100 &amp; "%",IF(B28&lt;=Grunddata!$C$21,Grunddata!$A$21&amp;"-"&amp;Grunddata!$D$21*100 &amp; "%",IF(B28&lt;=Grunddata!$C$22,Grunddata!$A$22&amp;"-"&amp;Grunddata!$D$22*100 &amp; "%","-"))))))</f>
        <v>A-100%</v>
      </c>
      <c r="S28">
        <f>IF(LEFT(A28,1)="A",Grunddata!$S$17,IF(LEFT(A28,1)="B",Grunddata!$S$18,IF(LEFT(A28,1)="C",Grunddata!$S$19,IF(LEFT(A28,1)="D",Grunddata!$S$20,IF(LEFT(A28,1)="E",Grunddata!$S$21,0)))))</f>
        <v>5.46</v>
      </c>
      <c r="T28">
        <f t="shared" si="6"/>
        <v>0</v>
      </c>
    </row>
    <row r="29" spans="1:20" x14ac:dyDescent="0.25">
      <c r="A29" s="90" t="str">
        <f t="shared" si="3"/>
        <v>A-100%</v>
      </c>
      <c r="B29" s="91">
        <f>Kalender!A359</f>
        <v>46380</v>
      </c>
      <c r="C29" s="92" t="str">
        <f>Kalender!B359</f>
        <v>Tor</v>
      </c>
      <c r="D29" s="93" t="str">
        <f>Kalender!C359</f>
        <v>Julafton</v>
      </c>
      <c r="E29" s="19"/>
      <c r="F29" s="17"/>
      <c r="G29" s="17"/>
      <c r="H29" s="17"/>
      <c r="I29" s="17"/>
      <c r="J29" s="17"/>
      <c r="K29" s="94" t="str">
        <f t="shared" si="4"/>
        <v/>
      </c>
      <c r="L29" s="23"/>
      <c r="M29" s="24"/>
      <c r="N29" s="79">
        <f t="shared" si="5"/>
        <v>0</v>
      </c>
      <c r="O29" s="79">
        <f t="shared" si="0"/>
        <v>0</v>
      </c>
      <c r="P29" s="79">
        <f t="shared" si="1"/>
        <v>0</v>
      </c>
      <c r="Q29" s="30" t="str">
        <f t="shared" si="2"/>
        <v/>
      </c>
      <c r="R29" s="73" t="str">
        <f>IF(B29&lt;Grunddata!$B$18,"-",IF(B29&lt;=Grunddata!$C$18,Grunddata!$A$18&amp;"-"&amp;Grunddata!$D$18*100 &amp; "%",IF(B29&lt;=Grunddata!$C$19,Grunddata!$A$19&amp;"-"&amp;Grunddata!$D$19*100 &amp; "%",IF(B29&lt;=Grunddata!$C$20,Grunddata!$A$20&amp;"-"&amp;Grunddata!$D$20*100 &amp; "%",IF(B29&lt;=Grunddata!$C$21,Grunddata!$A$21&amp;"-"&amp;Grunddata!$D$21*100 &amp; "%",IF(B29&lt;=Grunddata!$C$22,Grunddata!$A$22&amp;"-"&amp;Grunddata!$D$22*100 &amp; "%","-"))))))</f>
        <v>A-100%</v>
      </c>
      <c r="S29">
        <f>IF(LEFT(A29,1)="A",Grunddata!$S$17,IF(LEFT(A29,1)="B",Grunddata!$S$18,IF(LEFT(A29,1)="C",Grunddata!$S$19,IF(LEFT(A29,1)="D",Grunddata!$S$20,IF(LEFT(A29,1)="E",Grunddata!$S$21,0)))))</f>
        <v>5.46</v>
      </c>
      <c r="T29">
        <f t="shared" si="6"/>
        <v>0</v>
      </c>
    </row>
    <row r="30" spans="1:20" x14ac:dyDescent="0.25">
      <c r="A30" s="90" t="str">
        <f t="shared" si="3"/>
        <v>A-100%</v>
      </c>
      <c r="B30" s="91">
        <f>Kalender!A360</f>
        <v>46381</v>
      </c>
      <c r="C30" s="92" t="str">
        <f>Kalender!B360</f>
        <v>Fre</v>
      </c>
      <c r="D30" s="93" t="str">
        <f>Kalender!C360</f>
        <v>Juldagen</v>
      </c>
      <c r="E30" s="19"/>
      <c r="F30" s="17"/>
      <c r="G30" s="17"/>
      <c r="H30" s="17"/>
      <c r="I30" s="17"/>
      <c r="J30" s="17"/>
      <c r="K30" s="94" t="str">
        <f t="shared" si="4"/>
        <v/>
      </c>
      <c r="L30" s="23"/>
      <c r="M30" s="24"/>
      <c r="N30" s="79">
        <f t="shared" si="5"/>
        <v>0</v>
      </c>
      <c r="O30" s="79">
        <f t="shared" si="0"/>
        <v>0</v>
      </c>
      <c r="P30" s="79">
        <f t="shared" si="1"/>
        <v>0</v>
      </c>
      <c r="Q30" s="30" t="str">
        <f t="shared" si="2"/>
        <v/>
      </c>
      <c r="R30" s="73" t="str">
        <f>IF(B30&lt;Grunddata!$B$18,"-",IF(B30&lt;=Grunddata!$C$18,Grunddata!$A$18&amp;"-"&amp;Grunddata!$D$18*100 &amp; "%",IF(B30&lt;=Grunddata!$C$19,Grunddata!$A$19&amp;"-"&amp;Grunddata!$D$19*100 &amp; "%",IF(B30&lt;=Grunddata!$C$20,Grunddata!$A$20&amp;"-"&amp;Grunddata!$D$20*100 &amp; "%",IF(B30&lt;=Grunddata!$C$21,Grunddata!$A$21&amp;"-"&amp;Grunddata!$D$21*100 &amp; "%",IF(B30&lt;=Grunddata!$C$22,Grunddata!$A$22&amp;"-"&amp;Grunddata!$D$22*100 &amp; "%","-"))))))</f>
        <v>A-100%</v>
      </c>
      <c r="S30">
        <f>IF(LEFT(A30,1)="A",Grunddata!$S$17,IF(LEFT(A30,1)="B",Grunddata!$S$18,IF(LEFT(A30,1)="C",Grunddata!$S$19,IF(LEFT(A30,1)="D",Grunddata!$S$20,IF(LEFT(A30,1)="E",Grunddata!$S$21,0)))))</f>
        <v>5.46</v>
      </c>
      <c r="T30">
        <f t="shared" si="6"/>
        <v>0</v>
      </c>
    </row>
    <row r="31" spans="1:20" x14ac:dyDescent="0.25">
      <c r="A31" s="90" t="str">
        <f t="shared" si="3"/>
        <v>A-100%</v>
      </c>
      <c r="B31" s="91">
        <f>Kalender!A361</f>
        <v>46382</v>
      </c>
      <c r="C31" s="92" t="str">
        <f>Kalender!B361</f>
        <v>Lör</v>
      </c>
      <c r="D31" s="93" t="str">
        <f>Kalender!C361</f>
        <v>Annandag jul</v>
      </c>
      <c r="E31" s="19"/>
      <c r="F31" s="17"/>
      <c r="G31" s="17"/>
      <c r="H31" s="17"/>
      <c r="I31" s="17"/>
      <c r="J31" s="17"/>
      <c r="K31" s="94" t="str">
        <f t="shared" si="4"/>
        <v/>
      </c>
      <c r="L31" s="23"/>
      <c r="M31" s="24"/>
      <c r="N31" s="79">
        <f t="shared" si="5"/>
        <v>0</v>
      </c>
      <c r="O31" s="79">
        <f t="shared" si="0"/>
        <v>0</v>
      </c>
      <c r="P31" s="79">
        <f t="shared" si="1"/>
        <v>0</v>
      </c>
      <c r="Q31" s="30" t="str">
        <f t="shared" si="2"/>
        <v/>
      </c>
      <c r="R31" s="73" t="str">
        <f>IF(B31&lt;Grunddata!$B$18,"-",IF(B31&lt;=Grunddata!$C$18,Grunddata!$A$18&amp;"-"&amp;Grunddata!$D$18*100 &amp; "%",IF(B31&lt;=Grunddata!$C$19,Grunddata!$A$19&amp;"-"&amp;Grunddata!$D$19*100 &amp; "%",IF(B31&lt;=Grunddata!$C$20,Grunddata!$A$20&amp;"-"&amp;Grunddata!$D$20*100 &amp; "%",IF(B31&lt;=Grunddata!$C$21,Grunddata!$A$21&amp;"-"&amp;Grunddata!$D$21*100 &amp; "%",IF(B31&lt;=Grunddata!$C$22,Grunddata!$A$22&amp;"-"&amp;Grunddata!$D$22*100 &amp; "%","-"))))))</f>
        <v>A-100%</v>
      </c>
      <c r="S31">
        <f>IF(LEFT(A31,1)="A",Grunddata!$S$17,IF(LEFT(A31,1)="B",Grunddata!$S$18,IF(LEFT(A31,1)="C",Grunddata!$S$19,IF(LEFT(A31,1)="D",Grunddata!$S$20,IF(LEFT(A31,1)="E",Grunddata!$S$21,0)))))</f>
        <v>5.46</v>
      </c>
      <c r="T31">
        <f t="shared" si="6"/>
        <v>0</v>
      </c>
    </row>
    <row r="32" spans="1:20" x14ac:dyDescent="0.25">
      <c r="A32" s="90" t="str">
        <f t="shared" si="3"/>
        <v>A-100%</v>
      </c>
      <c r="B32" s="91">
        <f>Kalender!A362</f>
        <v>46383</v>
      </c>
      <c r="C32" s="92" t="str">
        <f>Kalender!B362</f>
        <v>Sön</v>
      </c>
      <c r="D32" s="93" t="str">
        <f>Kalender!C362</f>
        <v/>
      </c>
      <c r="E32" s="19"/>
      <c r="F32" s="17"/>
      <c r="G32" s="17"/>
      <c r="H32" s="17"/>
      <c r="I32" s="17"/>
      <c r="J32" s="17"/>
      <c r="K32" s="94" t="str">
        <f t="shared" si="4"/>
        <v/>
      </c>
      <c r="L32" s="23"/>
      <c r="M32" s="24"/>
      <c r="N32" s="79">
        <f t="shared" si="5"/>
        <v>0</v>
      </c>
      <c r="O32" s="79">
        <f t="shared" si="0"/>
        <v>0</v>
      </c>
      <c r="P32" s="79">
        <f t="shared" si="1"/>
        <v>0</v>
      </c>
      <c r="Q32" s="30" t="str">
        <f t="shared" si="2"/>
        <v/>
      </c>
      <c r="R32" s="73" t="str">
        <f>IF(B32&lt;Grunddata!$B$18,"-",IF(B32&lt;=Grunddata!$C$18,Grunddata!$A$18&amp;"-"&amp;Grunddata!$D$18*100 &amp; "%",IF(B32&lt;=Grunddata!$C$19,Grunddata!$A$19&amp;"-"&amp;Grunddata!$D$19*100 &amp; "%",IF(B32&lt;=Grunddata!$C$20,Grunddata!$A$20&amp;"-"&amp;Grunddata!$D$20*100 &amp; "%",IF(B32&lt;=Grunddata!$C$21,Grunddata!$A$21&amp;"-"&amp;Grunddata!$D$21*100 &amp; "%",IF(B32&lt;=Grunddata!$C$22,Grunddata!$A$22&amp;"-"&amp;Grunddata!$D$22*100 &amp; "%","-"))))))</f>
        <v>A-100%</v>
      </c>
      <c r="S32">
        <f>IF(LEFT(A32,1)="A",Grunddata!$S$17,IF(LEFT(A32,1)="B",Grunddata!$S$18,IF(LEFT(A32,1)="C",Grunddata!$S$19,IF(LEFT(A32,1)="D",Grunddata!$S$20,IF(LEFT(A32,1)="E",Grunddata!$S$21,0)))))</f>
        <v>5.46</v>
      </c>
      <c r="T32">
        <f t="shared" si="6"/>
        <v>0</v>
      </c>
    </row>
    <row r="33" spans="1:20" x14ac:dyDescent="0.25">
      <c r="A33" s="90" t="str">
        <f t="shared" si="3"/>
        <v>A-100%</v>
      </c>
      <c r="B33" s="91">
        <f>Kalender!A363</f>
        <v>46384</v>
      </c>
      <c r="C33" s="92" t="str">
        <f>Kalender!B363</f>
        <v>Mån</v>
      </c>
      <c r="D33" s="93" t="str">
        <f>Kalender!C363</f>
        <v/>
      </c>
      <c r="E33" s="19"/>
      <c r="F33" s="17"/>
      <c r="G33" s="17"/>
      <c r="H33" s="17"/>
      <c r="I33" s="17"/>
      <c r="J33" s="17"/>
      <c r="K33" s="94" t="str">
        <f t="shared" si="4"/>
        <v/>
      </c>
      <c r="L33" s="23"/>
      <c r="M33" s="24"/>
      <c r="N33" s="79">
        <f t="shared" si="5"/>
        <v>0</v>
      </c>
      <c r="O33" s="79">
        <f t="shared" si="0"/>
        <v>0</v>
      </c>
      <c r="P33" s="79">
        <f t="shared" si="1"/>
        <v>0</v>
      </c>
      <c r="Q33" s="30" t="str">
        <f t="shared" si="2"/>
        <v/>
      </c>
      <c r="R33" s="73" t="str">
        <f>IF(B33&lt;Grunddata!$B$18,"-",IF(B33&lt;=Grunddata!$C$18,Grunddata!$A$18&amp;"-"&amp;Grunddata!$D$18*100 &amp; "%",IF(B33&lt;=Grunddata!$C$19,Grunddata!$A$19&amp;"-"&amp;Grunddata!$D$19*100 &amp; "%",IF(B33&lt;=Grunddata!$C$20,Grunddata!$A$20&amp;"-"&amp;Grunddata!$D$20*100 &amp; "%",IF(B33&lt;=Grunddata!$C$21,Grunddata!$A$21&amp;"-"&amp;Grunddata!$D$21*100 &amp; "%",IF(B33&lt;=Grunddata!$C$22,Grunddata!$A$22&amp;"-"&amp;Grunddata!$D$22*100 &amp; "%","-"))))))</f>
        <v>A-100%</v>
      </c>
      <c r="S33">
        <f>IF(LEFT(A33,1)="A",Grunddata!$S$17,IF(LEFT(A33,1)="B",Grunddata!$S$18,IF(LEFT(A33,1)="C",Grunddata!$S$19,IF(LEFT(A33,1)="D",Grunddata!$S$20,IF(LEFT(A33,1)="E",Grunddata!$S$21,0)))))</f>
        <v>5.46</v>
      </c>
      <c r="T33">
        <f t="shared" si="6"/>
        <v>0</v>
      </c>
    </row>
    <row r="34" spans="1:20" x14ac:dyDescent="0.25">
      <c r="A34" s="90" t="str">
        <f t="shared" si="3"/>
        <v>A-100%</v>
      </c>
      <c r="B34" s="91">
        <f>Kalender!A364</f>
        <v>46385</v>
      </c>
      <c r="C34" s="92" t="str">
        <f>Kalender!B364</f>
        <v>Tis</v>
      </c>
      <c r="D34" s="93" t="str">
        <f>Kalender!C364</f>
        <v/>
      </c>
      <c r="E34" s="19"/>
      <c r="F34" s="17"/>
      <c r="G34" s="17"/>
      <c r="H34" s="17"/>
      <c r="I34" s="17"/>
      <c r="J34" s="17"/>
      <c r="K34" s="94" t="str">
        <f t="shared" si="4"/>
        <v/>
      </c>
      <c r="L34" s="23"/>
      <c r="M34" s="24"/>
      <c r="N34" s="79">
        <f t="shared" si="5"/>
        <v>0</v>
      </c>
      <c r="O34" s="79">
        <f t="shared" si="0"/>
        <v>0</v>
      </c>
      <c r="P34" s="79">
        <f t="shared" si="1"/>
        <v>0</v>
      </c>
      <c r="Q34" s="30" t="str">
        <f t="shared" si="2"/>
        <v/>
      </c>
      <c r="R34" s="73" t="str">
        <f>IF(B34&lt;Grunddata!$B$18,"-",IF(B34&lt;=Grunddata!$C$18,Grunddata!$A$18&amp;"-"&amp;Grunddata!$D$18*100 &amp; "%",IF(B34&lt;=Grunddata!$C$19,Grunddata!$A$19&amp;"-"&amp;Grunddata!$D$19*100 &amp; "%",IF(B34&lt;=Grunddata!$C$20,Grunddata!$A$20&amp;"-"&amp;Grunddata!$D$20*100 &amp; "%",IF(B34&lt;=Grunddata!$C$21,Grunddata!$A$21&amp;"-"&amp;Grunddata!$D$21*100 &amp; "%",IF(B34&lt;=Grunddata!$C$22,Grunddata!$A$22&amp;"-"&amp;Grunddata!$D$22*100 &amp; "%","-"))))))</f>
        <v>A-100%</v>
      </c>
      <c r="S34">
        <f>IF(LEFT(A34,1)="A",Grunddata!$S$17,IF(LEFT(A34,1)="B",Grunddata!$S$18,IF(LEFT(A34,1)="C",Grunddata!$S$19,IF(LEFT(A34,1)="D",Grunddata!$S$20,IF(LEFT(A34,1)="E",Grunddata!$S$21,0)))))</f>
        <v>5.46</v>
      </c>
      <c r="T34">
        <f t="shared" si="6"/>
        <v>0</v>
      </c>
    </row>
    <row r="35" spans="1:20" x14ac:dyDescent="0.25">
      <c r="A35" s="90" t="str">
        <f t="shared" si="3"/>
        <v>A-100%</v>
      </c>
      <c r="B35" s="91">
        <f>Kalender!A365</f>
        <v>46386</v>
      </c>
      <c r="C35" s="92" t="str">
        <f>Kalender!B365</f>
        <v>Ons</v>
      </c>
      <c r="D35" s="93" t="str">
        <f>Kalender!C365</f>
        <v/>
      </c>
      <c r="E35" s="19"/>
      <c r="F35" s="17"/>
      <c r="G35" s="17"/>
      <c r="H35" s="17"/>
      <c r="I35" s="17"/>
      <c r="J35" s="17"/>
      <c r="K35" s="94" t="str">
        <f t="shared" si="4"/>
        <v/>
      </c>
      <c r="L35" s="23"/>
      <c r="M35" s="24"/>
      <c r="N35" s="79">
        <f t="shared" si="5"/>
        <v>0</v>
      </c>
      <c r="O35" s="79">
        <f t="shared" si="0"/>
        <v>0</v>
      </c>
      <c r="P35" s="79">
        <f t="shared" si="1"/>
        <v>0</v>
      </c>
      <c r="Q35" s="30" t="str">
        <f t="shared" si="2"/>
        <v/>
      </c>
      <c r="R35" s="73" t="str">
        <f>IF(B35&lt;Grunddata!$B$18,"-",IF(B35&lt;=Grunddata!$C$18,Grunddata!$A$18&amp;"-"&amp;Grunddata!$D$18*100 &amp; "%",IF(B35&lt;=Grunddata!$C$19,Grunddata!$A$19&amp;"-"&amp;Grunddata!$D$19*100 &amp; "%",IF(B35&lt;=Grunddata!$C$20,Grunddata!$A$20&amp;"-"&amp;Grunddata!$D$20*100 &amp; "%",IF(B35&lt;=Grunddata!$C$21,Grunddata!$A$21&amp;"-"&amp;Grunddata!$D$21*100 &amp; "%",IF(B35&lt;=Grunddata!$C$22,Grunddata!$A$22&amp;"-"&amp;Grunddata!$D$22*100 &amp; "%","-"))))))</f>
        <v>A-100%</v>
      </c>
      <c r="S35">
        <f>IF(LEFT(A35,1)="A",Grunddata!$S$17,IF(LEFT(A35,1)="B",Grunddata!$S$18,IF(LEFT(A35,1)="C",Grunddata!$S$19,IF(LEFT(A35,1)="D",Grunddata!$S$20,IF(LEFT(A35,1)="E",Grunddata!$S$21,0)))))</f>
        <v>5.46</v>
      </c>
      <c r="T35">
        <f t="shared" si="6"/>
        <v>0</v>
      </c>
    </row>
    <row r="36" spans="1:20" ht="15.75" thickBot="1" x14ac:dyDescent="0.3">
      <c r="A36" s="90" t="str">
        <f t="shared" ref="A36" si="7">R36</f>
        <v>A-100%</v>
      </c>
      <c r="B36" s="91">
        <f>Kalender!A366</f>
        <v>46387</v>
      </c>
      <c r="C36" s="92" t="str">
        <f>Kalender!B366</f>
        <v>Tor</v>
      </c>
      <c r="D36" s="93" t="str">
        <f>Kalender!C366</f>
        <v>Nyårsafton</v>
      </c>
      <c r="E36" s="20"/>
      <c r="F36" s="18"/>
      <c r="G36" s="18"/>
      <c r="H36" s="18"/>
      <c r="I36" s="18"/>
      <c r="J36" s="18"/>
      <c r="K36" s="99" t="str">
        <f t="shared" si="4"/>
        <v/>
      </c>
      <c r="L36" s="23"/>
      <c r="M36" s="25"/>
      <c r="N36" s="79">
        <f t="shared" si="5"/>
        <v>0</v>
      </c>
      <c r="O36" s="79">
        <f t="shared" si="0"/>
        <v>0</v>
      </c>
      <c r="P36" s="79">
        <f t="shared" si="1"/>
        <v>0</v>
      </c>
      <c r="Q36" s="30" t="str">
        <f t="shared" si="2"/>
        <v/>
      </c>
      <c r="R36" s="73" t="str">
        <f>IF(B36&lt;Grunddata!$B$18,"-",IF(B36&lt;=Grunddata!$C$18,Grunddata!$A$18&amp;"-"&amp;Grunddata!$D$18*100 &amp; "%",IF(B36&lt;=Grunddata!$C$19,Grunddata!$A$19&amp;"-"&amp;Grunddata!$D$19*100 &amp; "%",IF(B36&lt;=Grunddata!$C$20,Grunddata!$A$20&amp;"-"&amp;Grunddata!$D$20*100 &amp; "%",IF(B36&lt;=Grunddata!$C$21,Grunddata!$A$21&amp;"-"&amp;Grunddata!$D$21*100 &amp; "%",IF(B36&lt;=Grunddata!$C$22,Grunddata!$A$22&amp;"-"&amp;Grunddata!$D$22*100 &amp; "%","-"))))))</f>
        <v>A-100%</v>
      </c>
      <c r="S36" s="100">
        <f>IF(LEFT(A36,1)="A",Grunddata!$S$17,IF(LEFT(A36,1)="B",Grunddata!$S$18,IF(LEFT(A36,1)="C",Grunddata!$S$19,IF(LEFT(A36,1)="D",Grunddata!$S$20,IF(LEFT(A36,1)="E",Grunddata!$S$21,0)))))</f>
        <v>5.46</v>
      </c>
      <c r="T36">
        <f t="shared" si="6"/>
        <v>0</v>
      </c>
    </row>
    <row r="37" spans="1:20" ht="15.75" thickBot="1" x14ac:dyDescent="0.3">
      <c r="A37" s="181" t="s">
        <v>150</v>
      </c>
      <c r="B37" s="182"/>
      <c r="C37" s="182"/>
      <c r="D37" s="182"/>
      <c r="E37" s="101">
        <f>COUNT(E6:E36)</f>
        <v>0</v>
      </c>
      <c r="F37" s="102">
        <f t="shared" ref="F37" si="8">COUNT(F6:F36)</f>
        <v>0</v>
      </c>
      <c r="G37" s="102">
        <f>SUM(N6:N36)</f>
        <v>0</v>
      </c>
      <c r="H37" s="102">
        <f>SUM(O6:O36)</f>
        <v>0</v>
      </c>
      <c r="I37" s="102">
        <f>SUM(P6:P36)</f>
        <v>0</v>
      </c>
      <c r="J37" s="102">
        <f>COUNT(J6:J36)</f>
        <v>0</v>
      </c>
      <c r="K37" s="103">
        <f>(E37-F37-G37-H37-I37-IF(F38+G38+H38+I38=0,E37,J37))*-1</f>
        <v>0</v>
      </c>
      <c r="L37" s="104" t="s">
        <v>46</v>
      </c>
      <c r="M37" s="105">
        <f>SUM(M6:M36)</f>
        <v>0</v>
      </c>
      <c r="Q37" s="106"/>
      <c r="S37">
        <f>TRUNC(ROUND(SUM(S6:S36),0),0)</f>
        <v>169</v>
      </c>
      <c r="T37" s="71">
        <f>TRUNC(ROUND(SUM(T6:T36),0),0)</f>
        <v>0</v>
      </c>
    </row>
    <row r="38" spans="1:20" x14ac:dyDescent="0.25">
      <c r="A38" s="183" t="s">
        <v>47</v>
      </c>
      <c r="B38" s="184"/>
      <c r="C38" s="184"/>
      <c r="D38" s="184"/>
      <c r="E38" s="107">
        <f t="shared" ref="E38:K38" si="9">SUM(E6:E36)</f>
        <v>0</v>
      </c>
      <c r="F38" s="108">
        <f t="shared" si="9"/>
        <v>0</v>
      </c>
      <c r="G38" s="108">
        <f t="shared" si="9"/>
        <v>0</v>
      </c>
      <c r="H38" s="108">
        <f t="shared" si="9"/>
        <v>0</v>
      </c>
      <c r="I38" s="108">
        <f t="shared" si="9"/>
        <v>0</v>
      </c>
      <c r="J38" s="108">
        <f t="shared" si="9"/>
        <v>0</v>
      </c>
      <c r="K38" s="109">
        <f t="shared" si="9"/>
        <v>0</v>
      </c>
      <c r="L38" s="166" t="str">
        <f>"  Månadens prognos: "&amp; T37 &amp; " / diff: " &amp; IF(T37-E38&gt;0,"+" &amp; ROUND(T37-E38,0),ROUND(T37-E38,0)) &amp; " tim"</f>
        <v xml:space="preserve">  Månadens prognos: 0 / diff: 0 tim</v>
      </c>
      <c r="M38" s="167"/>
      <c r="N38"/>
    </row>
    <row r="39" spans="1:20" ht="15.75" thickBot="1" x14ac:dyDescent="0.3">
      <c r="A39" s="186" t="s">
        <v>149</v>
      </c>
      <c r="B39" s="187"/>
      <c r="C39" s="187"/>
      <c r="D39" s="188"/>
      <c r="E39" s="110">
        <f>Summeringar!C35</f>
        <v>0</v>
      </c>
      <c r="F39" s="111">
        <f>Summeringar!F35</f>
        <v>0</v>
      </c>
      <c r="G39" s="112"/>
      <c r="H39" s="112"/>
      <c r="I39" s="113"/>
      <c r="J39" s="114"/>
      <c r="K39" s="114"/>
      <c r="L39" s="78"/>
    </row>
    <row r="40" spans="1:20" x14ac:dyDescent="0.25">
      <c r="A40" s="176" t="str">
        <f>IF(S37=0,"","Antal timmar för mån-sön-tjänst: ")</f>
        <v xml:space="preserve">Antal timmar för mån-sön-tjänst: </v>
      </c>
      <c r="B40" s="176"/>
      <c r="C40" s="176"/>
      <c r="D40" s="176"/>
      <c r="E40" s="131">
        <f>IF(S37=0,"",Summeringar!H35)</f>
        <v>169</v>
      </c>
      <c r="F40" s="116"/>
      <c r="G40" s="116"/>
      <c r="H40" s="116"/>
      <c r="I40" s="116"/>
      <c r="J40" s="117"/>
      <c r="K40" s="117"/>
      <c r="L40" s="78" t="str">
        <f>IF(S37=0,"  &lt;- Summor för mån-fre-tjänst","")</f>
        <v/>
      </c>
    </row>
    <row r="41" spans="1:20" x14ac:dyDescent="0.25">
      <c r="A41" s="176" t="str">
        <f>IF(S37=0,"","Ack timmar för mån-sön-tjänst: ")</f>
        <v xml:space="preserve">Ack timmar för mån-sön-tjänst: </v>
      </c>
      <c r="B41" s="176"/>
      <c r="C41" s="176"/>
      <c r="D41" s="176"/>
      <c r="E41" s="118">
        <f>IF(S37=0,"",Summeringar!I35)</f>
        <v>1992</v>
      </c>
      <c r="G41" s="168" t="s">
        <v>165</v>
      </c>
      <c r="H41" s="169"/>
      <c r="I41" s="169"/>
      <c r="J41" s="169"/>
      <c r="K41" s="169"/>
      <c r="L41" s="169"/>
      <c r="M41" s="170"/>
    </row>
    <row r="42" spans="1:20" x14ac:dyDescent="0.25">
      <c r="A42" s="115"/>
      <c r="B42" s="115"/>
      <c r="C42" s="115"/>
      <c r="D42" s="115"/>
      <c r="E42" s="118"/>
      <c r="G42" s="171"/>
      <c r="H42" s="172"/>
      <c r="I42" s="172"/>
      <c r="J42" s="172"/>
      <c r="K42" s="172"/>
      <c r="L42" s="172"/>
      <c r="M42" s="173"/>
    </row>
    <row r="43" spans="1:20" x14ac:dyDescent="0.25">
      <c r="A43" s="115"/>
      <c r="B43" s="115"/>
      <c r="C43" s="115"/>
      <c r="D43" s="115"/>
      <c r="E43" s="118"/>
    </row>
    <row r="44" spans="1:20" x14ac:dyDescent="0.25">
      <c r="D44" s="185" t="s">
        <v>58</v>
      </c>
      <c r="E44" s="185"/>
      <c r="F44" s="185"/>
      <c r="G44" s="185"/>
      <c r="H44" s="185"/>
      <c r="I44" s="185"/>
      <c r="J44" s="185"/>
      <c r="K44" s="185"/>
      <c r="L44" s="185"/>
      <c r="M44" s="185"/>
    </row>
    <row r="45" spans="1:20" x14ac:dyDescent="0.25">
      <c r="D45" s="119" t="s">
        <v>34</v>
      </c>
      <c r="E45" s="175" t="s">
        <v>35</v>
      </c>
      <c r="F45" s="175"/>
      <c r="G45" s="175"/>
      <c r="H45" s="175"/>
      <c r="I45" s="175"/>
      <c r="J45" s="175"/>
      <c r="K45" s="175"/>
      <c r="L45" s="175"/>
      <c r="M45" s="175"/>
    </row>
    <row r="46" spans="1:20" x14ac:dyDescent="0.25">
      <c r="D46" s="119" t="s">
        <v>36</v>
      </c>
      <c r="E46" s="175" t="s">
        <v>37</v>
      </c>
      <c r="F46" s="175"/>
      <c r="G46" s="175"/>
      <c r="H46" s="175"/>
      <c r="I46" s="175"/>
      <c r="J46" s="175"/>
      <c r="K46" s="175"/>
      <c r="L46" s="175"/>
      <c r="M46" s="175"/>
    </row>
    <row r="47" spans="1:20" x14ac:dyDescent="0.25">
      <c r="D47" s="120" t="s">
        <v>56</v>
      </c>
      <c r="E47" s="180" t="s">
        <v>55</v>
      </c>
      <c r="F47" s="180"/>
      <c r="G47" s="180"/>
      <c r="H47" s="180"/>
      <c r="I47" s="180"/>
      <c r="J47" s="180"/>
      <c r="K47" s="180"/>
      <c r="L47" s="180"/>
      <c r="M47" s="180"/>
    </row>
    <row r="48" spans="1:20" x14ac:dyDescent="0.25">
      <c r="D48" s="120" t="s">
        <v>53</v>
      </c>
      <c r="E48" s="175" t="s">
        <v>54</v>
      </c>
      <c r="F48" s="175"/>
      <c r="G48" s="175"/>
      <c r="H48" s="175"/>
      <c r="I48" s="175"/>
      <c r="J48" s="175"/>
      <c r="K48" s="175"/>
      <c r="L48" s="175"/>
      <c r="M48" s="175"/>
    </row>
    <row r="49" spans="4:13" ht="26.45" customHeight="1" x14ac:dyDescent="0.25">
      <c r="D49" s="132" t="s">
        <v>166</v>
      </c>
      <c r="E49" s="174" t="s">
        <v>167</v>
      </c>
      <c r="F49" s="175"/>
      <c r="G49" s="175"/>
      <c r="H49" s="175"/>
      <c r="I49" s="175"/>
      <c r="J49" s="175"/>
      <c r="K49" s="175"/>
      <c r="L49" s="175"/>
      <c r="M49" s="175"/>
    </row>
  </sheetData>
  <sheetProtection sheet="1" objects="1" scenarios="1"/>
  <mergeCells count="17">
    <mergeCell ref="A1:M1"/>
    <mergeCell ref="D3:I3"/>
    <mergeCell ref="L3:M3"/>
    <mergeCell ref="A2:M2"/>
    <mergeCell ref="A37:D37"/>
    <mergeCell ref="A41:D41"/>
    <mergeCell ref="L38:M38"/>
    <mergeCell ref="G41:M42"/>
    <mergeCell ref="E49:M49"/>
    <mergeCell ref="E48:M48"/>
    <mergeCell ref="A38:D38"/>
    <mergeCell ref="D44:M44"/>
    <mergeCell ref="E45:M45"/>
    <mergeCell ref="E46:M46"/>
    <mergeCell ref="E47:M47"/>
    <mergeCell ref="A40:D40"/>
    <mergeCell ref="A39:D39"/>
  </mergeCells>
  <conditionalFormatting sqref="C6:C36">
    <cfRule type="cellIs" dxfId="1" priority="1" operator="equal">
      <formula>"Lör"</formula>
    </cfRule>
    <cfRule type="cellIs" dxfId="0" priority="2" operator="equal">
      <formula>"Sön"</formula>
    </cfRule>
  </conditionalFormatting>
  <pageMargins left="0.70866141732283472" right="0.37" top="0.39370078740157483" bottom="0.39370078740157483" header="0.31496062992125984" footer="0.31496062992125984"/>
  <pageSetup paperSize="9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DDB46-7EFD-461B-AB52-492FE4E165DC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162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A8225-CEA7-4F15-90B4-6FEA98F0042A}">
  <dimension ref="A1:F367"/>
  <sheetViews>
    <sheetView workbookViewId="0">
      <pane ySplit="1" topLeftCell="A2" activePane="bottomLeft" state="frozen"/>
      <selection pane="bottomLeft" activeCell="D28" sqref="D28"/>
    </sheetView>
  </sheetViews>
  <sheetFormatPr defaultRowHeight="15" x14ac:dyDescent="0.25"/>
  <cols>
    <col min="1" max="1" width="10.42578125" bestFit="1" customWidth="1"/>
    <col min="2" max="2" width="11.42578125" bestFit="1" customWidth="1"/>
    <col min="3" max="3" width="21.85546875" bestFit="1" customWidth="1"/>
    <col min="4" max="4" width="10.7109375" customWidth="1"/>
    <col min="5" max="5" width="9.5703125" bestFit="1" customWidth="1"/>
    <col min="6" max="6" width="25.28515625" customWidth="1"/>
    <col min="7" max="7" width="10.42578125" bestFit="1" customWidth="1"/>
    <col min="8" max="8" width="10.85546875" customWidth="1"/>
    <col min="9" max="9" width="22.5703125" customWidth="1"/>
  </cols>
  <sheetData>
    <row r="1" spans="1:6" ht="15.75" thickBot="1" x14ac:dyDescent="0.3">
      <c r="A1" s="28" t="s">
        <v>0</v>
      </c>
      <c r="B1" s="28" t="s">
        <v>1</v>
      </c>
      <c r="C1" s="29" t="s">
        <v>2</v>
      </c>
      <c r="D1" s="189" t="s">
        <v>171</v>
      </c>
      <c r="E1" s="189"/>
      <c r="F1" s="189"/>
    </row>
    <row r="2" spans="1:6" x14ac:dyDescent="0.25">
      <c r="A2" s="2">
        <v>46023</v>
      </c>
      <c r="B2" t="s">
        <v>10</v>
      </c>
      <c r="C2" t="str">
        <f>IF(ISERROR(VLOOKUP(A2,$D$3:$F$34,3,FALSE)),"",VLOOKUP(A2,$D$3:$F$34,3,FALSE))</f>
        <v>Nyårsdagen</v>
      </c>
      <c r="D2" s="3" t="s">
        <v>0</v>
      </c>
      <c r="E2" s="4" t="s">
        <v>3</v>
      </c>
      <c r="F2" s="1" t="s">
        <v>11</v>
      </c>
    </row>
    <row r="3" spans="1:6" x14ac:dyDescent="0.25">
      <c r="A3" s="2">
        <v>46024</v>
      </c>
      <c r="B3" t="s">
        <v>4</v>
      </c>
      <c r="C3" t="str">
        <f t="shared" ref="C3:C65" si="0">IF(ISERROR(VLOOKUP(A3,$D$3:$F$34,3,FALSE)),"",VLOOKUP(A3,$D$3:$F$34,3,FALSE))</f>
        <v/>
      </c>
      <c r="D3" s="5">
        <v>46023</v>
      </c>
      <c r="E3" s="6"/>
      <c r="F3" s="7" t="s">
        <v>12</v>
      </c>
    </row>
    <row r="4" spans="1:6" x14ac:dyDescent="0.25">
      <c r="A4" s="2">
        <v>46025</v>
      </c>
      <c r="B4" t="s">
        <v>6</v>
      </c>
      <c r="C4" t="str">
        <f t="shared" si="0"/>
        <v/>
      </c>
      <c r="D4" s="8">
        <v>46027</v>
      </c>
      <c r="E4" s="6"/>
      <c r="F4" s="7" t="s">
        <v>91</v>
      </c>
    </row>
    <row r="5" spans="1:6" x14ac:dyDescent="0.25">
      <c r="A5" s="2">
        <v>46026</v>
      </c>
      <c r="B5" t="s">
        <v>8</v>
      </c>
      <c r="C5" t="str">
        <f t="shared" si="0"/>
        <v/>
      </c>
      <c r="D5" s="8">
        <v>46028</v>
      </c>
      <c r="E5" s="9"/>
      <c r="F5" s="10" t="s">
        <v>92</v>
      </c>
    </row>
    <row r="6" spans="1:6" x14ac:dyDescent="0.25">
      <c r="A6" s="2">
        <v>46027</v>
      </c>
      <c r="B6" t="s">
        <v>5</v>
      </c>
      <c r="C6" t="str">
        <f t="shared" si="0"/>
        <v>Tretton afton</v>
      </c>
      <c r="D6" s="8">
        <v>46067</v>
      </c>
      <c r="E6" s="9"/>
      <c r="F6" s="10" t="s">
        <v>13</v>
      </c>
    </row>
    <row r="7" spans="1:6" x14ac:dyDescent="0.25">
      <c r="A7" s="2">
        <v>46028</v>
      </c>
      <c r="B7" t="s">
        <v>7</v>
      </c>
      <c r="C7" t="str">
        <f t="shared" si="0"/>
        <v>Tretton dag</v>
      </c>
      <c r="D7" s="8"/>
      <c r="E7" s="9"/>
      <c r="F7" s="10"/>
    </row>
    <row r="8" spans="1:6" x14ac:dyDescent="0.25">
      <c r="A8" s="2">
        <v>46029</v>
      </c>
      <c r="B8" t="s">
        <v>9</v>
      </c>
      <c r="C8" t="str">
        <f t="shared" si="0"/>
        <v/>
      </c>
      <c r="D8" s="8">
        <v>46110</v>
      </c>
      <c r="E8" s="9"/>
      <c r="F8" s="11" t="s">
        <v>14</v>
      </c>
    </row>
    <row r="9" spans="1:6" x14ac:dyDescent="0.25">
      <c r="A9" s="2">
        <v>46030</v>
      </c>
      <c r="B9" t="s">
        <v>10</v>
      </c>
      <c r="C9" t="str">
        <f t="shared" si="0"/>
        <v/>
      </c>
      <c r="D9" s="8"/>
      <c r="E9" s="9"/>
      <c r="F9" s="11"/>
    </row>
    <row r="10" spans="1:6" x14ac:dyDescent="0.25">
      <c r="A10" s="2">
        <v>46031</v>
      </c>
      <c r="B10" t="s">
        <v>4</v>
      </c>
      <c r="C10" t="str">
        <f t="shared" si="0"/>
        <v/>
      </c>
      <c r="D10" s="8">
        <v>46115</v>
      </c>
      <c r="E10" s="9"/>
      <c r="F10" s="10" t="s">
        <v>15</v>
      </c>
    </row>
    <row r="11" spans="1:6" x14ac:dyDescent="0.25">
      <c r="A11" s="2">
        <v>46032</v>
      </c>
      <c r="B11" t="s">
        <v>6</v>
      </c>
      <c r="C11" t="str">
        <f t="shared" si="0"/>
        <v/>
      </c>
      <c r="D11" s="8">
        <v>46117</v>
      </c>
      <c r="E11" s="9"/>
      <c r="F11" s="10" t="s">
        <v>16</v>
      </c>
    </row>
    <row r="12" spans="1:6" x14ac:dyDescent="0.25">
      <c r="A12" s="2">
        <v>46033</v>
      </c>
      <c r="B12" t="s">
        <v>8</v>
      </c>
      <c r="C12" t="str">
        <f t="shared" si="0"/>
        <v/>
      </c>
      <c r="D12" s="8">
        <v>46118</v>
      </c>
      <c r="E12" s="9"/>
      <c r="F12" s="10" t="s">
        <v>17</v>
      </c>
    </row>
    <row r="13" spans="1:6" x14ac:dyDescent="0.25">
      <c r="A13" s="2">
        <v>46034</v>
      </c>
      <c r="B13" t="s">
        <v>5</v>
      </c>
      <c r="C13" t="str">
        <f t="shared" si="0"/>
        <v/>
      </c>
      <c r="D13" s="8">
        <v>46142</v>
      </c>
      <c r="E13" s="9"/>
      <c r="F13" s="10" t="s">
        <v>18</v>
      </c>
    </row>
    <row r="14" spans="1:6" x14ac:dyDescent="0.25">
      <c r="A14" s="2">
        <v>46035</v>
      </c>
      <c r="B14" t="s">
        <v>7</v>
      </c>
      <c r="C14" t="str">
        <f t="shared" si="0"/>
        <v/>
      </c>
      <c r="D14" s="8">
        <v>46143</v>
      </c>
      <c r="E14" s="9"/>
      <c r="F14" s="10" t="s">
        <v>19</v>
      </c>
    </row>
    <row r="15" spans="1:6" x14ac:dyDescent="0.25">
      <c r="A15" s="2">
        <v>46036</v>
      </c>
      <c r="B15" t="s">
        <v>9</v>
      </c>
      <c r="C15" t="str">
        <f t="shared" si="0"/>
        <v/>
      </c>
      <c r="D15" s="12"/>
      <c r="E15" s="9"/>
      <c r="F15" s="10"/>
    </row>
    <row r="16" spans="1:6" x14ac:dyDescent="0.25">
      <c r="A16" s="2">
        <v>46037</v>
      </c>
      <c r="B16" t="s">
        <v>10</v>
      </c>
      <c r="C16" t="str">
        <f t="shared" si="0"/>
        <v/>
      </c>
      <c r="D16" s="12">
        <v>46156</v>
      </c>
      <c r="E16" s="9"/>
      <c r="F16" s="10" t="s">
        <v>20</v>
      </c>
    </row>
    <row r="17" spans="1:6" x14ac:dyDescent="0.25">
      <c r="A17" s="2">
        <v>46038</v>
      </c>
      <c r="B17" t="s">
        <v>4</v>
      </c>
      <c r="C17" t="str">
        <f t="shared" si="0"/>
        <v/>
      </c>
      <c r="D17" s="12">
        <v>46173</v>
      </c>
      <c r="E17" s="9"/>
      <c r="F17" s="10" t="s">
        <v>22</v>
      </c>
    </row>
    <row r="18" spans="1:6" x14ac:dyDescent="0.25">
      <c r="A18" s="2">
        <v>46039</v>
      </c>
      <c r="B18" t="s">
        <v>6</v>
      </c>
      <c r="C18" t="str">
        <f t="shared" si="0"/>
        <v/>
      </c>
      <c r="D18" s="12"/>
      <c r="E18" s="9"/>
      <c r="F18" s="10"/>
    </row>
    <row r="19" spans="1:6" x14ac:dyDescent="0.25">
      <c r="A19" s="2">
        <v>46040</v>
      </c>
      <c r="B19" t="s">
        <v>8</v>
      </c>
      <c r="C19" t="str">
        <f t="shared" si="0"/>
        <v/>
      </c>
      <c r="D19" s="12">
        <v>46166</v>
      </c>
      <c r="E19" s="9"/>
      <c r="F19" s="10" t="s">
        <v>21</v>
      </c>
    </row>
    <row r="20" spans="1:6" x14ac:dyDescent="0.25">
      <c r="A20" s="2">
        <v>46041</v>
      </c>
      <c r="B20" t="s">
        <v>5</v>
      </c>
      <c r="C20" t="str">
        <f t="shared" si="0"/>
        <v/>
      </c>
      <c r="D20" s="12">
        <v>46179</v>
      </c>
      <c r="E20" s="13"/>
      <c r="F20" s="10" t="s">
        <v>23</v>
      </c>
    </row>
    <row r="21" spans="1:6" x14ac:dyDescent="0.25">
      <c r="A21" s="2">
        <v>46042</v>
      </c>
      <c r="B21" t="s">
        <v>7</v>
      </c>
      <c r="C21" t="str">
        <f t="shared" si="0"/>
        <v/>
      </c>
      <c r="D21" s="12"/>
      <c r="E21" s="13"/>
      <c r="F21" s="10"/>
    </row>
    <row r="22" spans="1:6" x14ac:dyDescent="0.25">
      <c r="A22" s="2">
        <v>46043</v>
      </c>
      <c r="B22" t="s">
        <v>9</v>
      </c>
      <c r="C22" t="str">
        <f t="shared" si="0"/>
        <v/>
      </c>
      <c r="D22" s="12">
        <v>46192</v>
      </c>
      <c r="E22" s="9"/>
      <c r="F22" s="10" t="s">
        <v>24</v>
      </c>
    </row>
    <row r="23" spans="1:6" x14ac:dyDescent="0.25">
      <c r="A23" s="2">
        <v>46044</v>
      </c>
      <c r="B23" t="s">
        <v>10</v>
      </c>
      <c r="C23" t="str">
        <f t="shared" si="0"/>
        <v/>
      </c>
      <c r="D23" s="12">
        <v>46193</v>
      </c>
      <c r="E23" s="9"/>
      <c r="F23" s="10" t="s">
        <v>25</v>
      </c>
    </row>
    <row r="24" spans="1:6" x14ac:dyDescent="0.25">
      <c r="A24" s="2">
        <v>46045</v>
      </c>
      <c r="B24" t="s">
        <v>4</v>
      </c>
      <c r="C24" t="str">
        <f t="shared" si="0"/>
        <v/>
      </c>
      <c r="D24" s="8">
        <v>46320</v>
      </c>
      <c r="E24" s="9"/>
      <c r="F24" s="10" t="s">
        <v>26</v>
      </c>
    </row>
    <row r="25" spans="1:6" x14ac:dyDescent="0.25">
      <c r="A25" s="2">
        <v>46046</v>
      </c>
      <c r="B25" t="s">
        <v>6</v>
      </c>
      <c r="C25" t="str">
        <f t="shared" si="0"/>
        <v/>
      </c>
      <c r="D25" s="8"/>
      <c r="E25" s="9"/>
      <c r="F25" s="10"/>
    </row>
    <row r="26" spans="1:6" x14ac:dyDescent="0.25">
      <c r="A26" s="2">
        <v>46047</v>
      </c>
      <c r="B26" t="s">
        <v>8</v>
      </c>
      <c r="C26" t="str">
        <f t="shared" si="0"/>
        <v/>
      </c>
      <c r="D26" s="8"/>
      <c r="E26" s="9"/>
      <c r="F26" s="10"/>
    </row>
    <row r="27" spans="1:6" x14ac:dyDescent="0.25">
      <c r="A27" s="2">
        <v>46048</v>
      </c>
      <c r="B27" t="s">
        <v>5</v>
      </c>
      <c r="C27" t="str">
        <f t="shared" si="0"/>
        <v/>
      </c>
      <c r="D27" s="8">
        <v>46326</v>
      </c>
      <c r="E27" s="9"/>
      <c r="F27" s="10" t="s">
        <v>27</v>
      </c>
    </row>
    <row r="28" spans="1:6" x14ac:dyDescent="0.25">
      <c r="A28" s="2">
        <v>46049</v>
      </c>
      <c r="B28" t="s">
        <v>7</v>
      </c>
      <c r="C28" t="str">
        <f t="shared" si="0"/>
        <v/>
      </c>
      <c r="D28" s="8">
        <v>46334</v>
      </c>
      <c r="E28" s="9"/>
      <c r="F28" s="10" t="s">
        <v>28</v>
      </c>
    </row>
    <row r="29" spans="1:6" x14ac:dyDescent="0.25">
      <c r="A29" s="2">
        <v>46050</v>
      </c>
      <c r="B29" t="s">
        <v>9</v>
      </c>
      <c r="C29" t="str">
        <f t="shared" si="0"/>
        <v/>
      </c>
      <c r="D29" s="8"/>
      <c r="E29" s="9"/>
      <c r="F29" s="10"/>
    </row>
    <row r="30" spans="1:6" x14ac:dyDescent="0.25">
      <c r="A30" s="2">
        <v>46051</v>
      </c>
      <c r="B30" t="s">
        <v>10</v>
      </c>
      <c r="C30" t="str">
        <f t="shared" si="0"/>
        <v/>
      </c>
      <c r="D30" s="8">
        <v>46369</v>
      </c>
      <c r="E30" s="9"/>
      <c r="F30" s="10" t="s">
        <v>29</v>
      </c>
    </row>
    <row r="31" spans="1:6" x14ac:dyDescent="0.25">
      <c r="A31" s="2">
        <v>46052</v>
      </c>
      <c r="B31" t="s">
        <v>4</v>
      </c>
      <c r="C31" t="str">
        <f t="shared" si="0"/>
        <v/>
      </c>
      <c r="D31" s="8">
        <v>46380</v>
      </c>
      <c r="E31" s="9"/>
      <c r="F31" s="10" t="s">
        <v>30</v>
      </c>
    </row>
    <row r="32" spans="1:6" x14ac:dyDescent="0.25">
      <c r="A32" s="2">
        <v>46053</v>
      </c>
      <c r="B32" t="s">
        <v>6</v>
      </c>
      <c r="C32" t="str">
        <f t="shared" si="0"/>
        <v/>
      </c>
      <c r="D32" s="8">
        <v>46381</v>
      </c>
      <c r="E32" s="9"/>
      <c r="F32" s="10" t="s">
        <v>31</v>
      </c>
    </row>
    <row r="33" spans="1:6" x14ac:dyDescent="0.25">
      <c r="A33" s="2">
        <v>46054</v>
      </c>
      <c r="B33" t="s">
        <v>8</v>
      </c>
      <c r="C33" t="str">
        <f t="shared" si="0"/>
        <v/>
      </c>
      <c r="D33" s="8">
        <v>46382</v>
      </c>
      <c r="E33" s="9"/>
      <c r="F33" s="10" t="s">
        <v>32</v>
      </c>
    </row>
    <row r="34" spans="1:6" ht="15.75" thickBot="1" x14ac:dyDescent="0.3">
      <c r="A34" s="2">
        <v>46055</v>
      </c>
      <c r="B34" t="s">
        <v>5</v>
      </c>
      <c r="C34" t="str">
        <f t="shared" si="0"/>
        <v/>
      </c>
      <c r="D34" s="14">
        <v>46387</v>
      </c>
      <c r="E34" s="15"/>
      <c r="F34" s="16" t="s">
        <v>33</v>
      </c>
    </row>
    <row r="35" spans="1:6" x14ac:dyDescent="0.25">
      <c r="A35" s="2">
        <v>46056</v>
      </c>
      <c r="B35" t="s">
        <v>7</v>
      </c>
      <c r="C35" t="str">
        <f t="shared" si="0"/>
        <v/>
      </c>
    </row>
    <row r="36" spans="1:6" x14ac:dyDescent="0.25">
      <c r="A36" s="2">
        <v>46057</v>
      </c>
      <c r="B36" t="s">
        <v>9</v>
      </c>
      <c r="C36" t="str">
        <f t="shared" si="0"/>
        <v/>
      </c>
    </row>
    <row r="37" spans="1:6" x14ac:dyDescent="0.25">
      <c r="A37" s="2">
        <v>46058</v>
      </c>
      <c r="B37" t="s">
        <v>10</v>
      </c>
      <c r="C37" t="str">
        <f t="shared" si="0"/>
        <v/>
      </c>
    </row>
    <row r="38" spans="1:6" x14ac:dyDescent="0.25">
      <c r="A38" s="2">
        <v>46059</v>
      </c>
      <c r="B38" t="s">
        <v>4</v>
      </c>
      <c r="C38" t="str">
        <f t="shared" si="0"/>
        <v/>
      </c>
    </row>
    <row r="39" spans="1:6" x14ac:dyDescent="0.25">
      <c r="A39" s="2">
        <v>46060</v>
      </c>
      <c r="B39" t="s">
        <v>6</v>
      </c>
      <c r="C39" t="str">
        <f t="shared" si="0"/>
        <v/>
      </c>
    </row>
    <row r="40" spans="1:6" x14ac:dyDescent="0.25">
      <c r="A40" s="2">
        <v>46061</v>
      </c>
      <c r="B40" t="s">
        <v>8</v>
      </c>
      <c r="C40" t="str">
        <f t="shared" si="0"/>
        <v/>
      </c>
    </row>
    <row r="41" spans="1:6" x14ac:dyDescent="0.25">
      <c r="A41" s="2">
        <v>46062</v>
      </c>
      <c r="B41" t="s">
        <v>5</v>
      </c>
      <c r="C41" t="str">
        <f t="shared" si="0"/>
        <v/>
      </c>
    </row>
    <row r="42" spans="1:6" x14ac:dyDescent="0.25">
      <c r="A42" s="2">
        <v>46063</v>
      </c>
      <c r="B42" t="s">
        <v>7</v>
      </c>
      <c r="C42" t="str">
        <f t="shared" si="0"/>
        <v/>
      </c>
    </row>
    <row r="43" spans="1:6" x14ac:dyDescent="0.25">
      <c r="A43" s="2">
        <v>46064</v>
      </c>
      <c r="B43" t="s">
        <v>9</v>
      </c>
      <c r="C43" t="str">
        <f t="shared" si="0"/>
        <v/>
      </c>
    </row>
    <row r="44" spans="1:6" x14ac:dyDescent="0.25">
      <c r="A44" s="2">
        <v>46065</v>
      </c>
      <c r="B44" t="s">
        <v>10</v>
      </c>
      <c r="C44" t="str">
        <f t="shared" si="0"/>
        <v/>
      </c>
    </row>
    <row r="45" spans="1:6" x14ac:dyDescent="0.25">
      <c r="A45" s="2">
        <v>46066</v>
      </c>
      <c r="B45" t="s">
        <v>4</v>
      </c>
      <c r="C45" t="str">
        <f t="shared" si="0"/>
        <v/>
      </c>
    </row>
    <row r="46" spans="1:6" x14ac:dyDescent="0.25">
      <c r="A46" s="2">
        <v>46067</v>
      </c>
      <c r="B46" t="s">
        <v>6</v>
      </c>
      <c r="C46" t="str">
        <f t="shared" si="0"/>
        <v>Alla hjärtans dag</v>
      </c>
    </row>
    <row r="47" spans="1:6" x14ac:dyDescent="0.25">
      <c r="A47" s="2">
        <v>46068</v>
      </c>
      <c r="B47" t="s">
        <v>8</v>
      </c>
      <c r="C47" t="str">
        <f t="shared" si="0"/>
        <v/>
      </c>
    </row>
    <row r="48" spans="1:6" x14ac:dyDescent="0.25">
      <c r="A48" s="2">
        <v>46069</v>
      </c>
      <c r="B48" t="s">
        <v>5</v>
      </c>
      <c r="C48" t="str">
        <f t="shared" si="0"/>
        <v/>
      </c>
    </row>
    <row r="49" spans="1:3" x14ac:dyDescent="0.25">
      <c r="A49" s="2">
        <v>46070</v>
      </c>
      <c r="B49" t="s">
        <v>7</v>
      </c>
      <c r="C49" t="str">
        <f t="shared" si="0"/>
        <v/>
      </c>
    </row>
    <row r="50" spans="1:3" x14ac:dyDescent="0.25">
      <c r="A50" s="2">
        <v>46071</v>
      </c>
      <c r="B50" t="s">
        <v>9</v>
      </c>
      <c r="C50" t="str">
        <f t="shared" si="0"/>
        <v/>
      </c>
    </row>
    <row r="51" spans="1:3" x14ac:dyDescent="0.25">
      <c r="A51" s="2">
        <v>46072</v>
      </c>
      <c r="B51" t="s">
        <v>10</v>
      </c>
      <c r="C51" t="str">
        <f t="shared" si="0"/>
        <v/>
      </c>
    </row>
    <row r="52" spans="1:3" x14ac:dyDescent="0.25">
      <c r="A52" s="2">
        <v>46073</v>
      </c>
      <c r="B52" t="s">
        <v>4</v>
      </c>
      <c r="C52" t="str">
        <f t="shared" si="0"/>
        <v/>
      </c>
    </row>
    <row r="53" spans="1:3" x14ac:dyDescent="0.25">
      <c r="A53" s="2">
        <v>46074</v>
      </c>
      <c r="B53" t="s">
        <v>6</v>
      </c>
      <c r="C53" t="str">
        <f t="shared" si="0"/>
        <v/>
      </c>
    </row>
    <row r="54" spans="1:3" x14ac:dyDescent="0.25">
      <c r="A54" s="2">
        <v>46075</v>
      </c>
      <c r="B54" t="s">
        <v>8</v>
      </c>
      <c r="C54" t="str">
        <f t="shared" si="0"/>
        <v/>
      </c>
    </row>
    <row r="55" spans="1:3" x14ac:dyDescent="0.25">
      <c r="A55" s="2">
        <v>46076</v>
      </c>
      <c r="B55" t="s">
        <v>5</v>
      </c>
      <c r="C55" t="str">
        <f t="shared" si="0"/>
        <v/>
      </c>
    </row>
    <row r="56" spans="1:3" x14ac:dyDescent="0.25">
      <c r="A56" s="2">
        <v>46077</v>
      </c>
      <c r="B56" t="s">
        <v>7</v>
      </c>
      <c r="C56" t="str">
        <f t="shared" si="0"/>
        <v/>
      </c>
    </row>
    <row r="57" spans="1:3" x14ac:dyDescent="0.25">
      <c r="A57" s="2">
        <v>46078</v>
      </c>
      <c r="B57" t="s">
        <v>9</v>
      </c>
      <c r="C57" t="str">
        <f t="shared" si="0"/>
        <v/>
      </c>
    </row>
    <row r="58" spans="1:3" x14ac:dyDescent="0.25">
      <c r="A58" s="2">
        <v>46079</v>
      </c>
      <c r="B58" t="s">
        <v>10</v>
      </c>
      <c r="C58" t="str">
        <f t="shared" si="0"/>
        <v/>
      </c>
    </row>
    <row r="59" spans="1:3" x14ac:dyDescent="0.25">
      <c r="A59" s="2">
        <v>46080</v>
      </c>
      <c r="B59" t="s">
        <v>4</v>
      </c>
      <c r="C59" t="str">
        <f t="shared" si="0"/>
        <v/>
      </c>
    </row>
    <row r="60" spans="1:3" x14ac:dyDescent="0.25">
      <c r="A60" s="2">
        <v>46081</v>
      </c>
      <c r="B60" t="s">
        <v>6</v>
      </c>
      <c r="C60" t="str">
        <f t="shared" si="0"/>
        <v/>
      </c>
    </row>
    <row r="61" spans="1:3" x14ac:dyDescent="0.25">
      <c r="A61" s="2">
        <v>46082</v>
      </c>
      <c r="B61" t="s">
        <v>8</v>
      </c>
      <c r="C61" t="str">
        <f t="shared" si="0"/>
        <v/>
      </c>
    </row>
    <row r="62" spans="1:3" x14ac:dyDescent="0.25">
      <c r="A62" s="2">
        <v>46083</v>
      </c>
      <c r="B62" t="s">
        <v>5</v>
      </c>
      <c r="C62" t="str">
        <f t="shared" si="0"/>
        <v/>
      </c>
    </row>
    <row r="63" spans="1:3" x14ac:dyDescent="0.25">
      <c r="A63" s="2">
        <v>46084</v>
      </c>
      <c r="B63" t="s">
        <v>7</v>
      </c>
      <c r="C63" t="str">
        <f t="shared" si="0"/>
        <v/>
      </c>
    </row>
    <row r="64" spans="1:3" x14ac:dyDescent="0.25">
      <c r="A64" s="2">
        <v>46085</v>
      </c>
      <c r="B64" t="s">
        <v>9</v>
      </c>
      <c r="C64" t="str">
        <f t="shared" si="0"/>
        <v/>
      </c>
    </row>
    <row r="65" spans="1:3" x14ac:dyDescent="0.25">
      <c r="A65" s="2">
        <v>46086</v>
      </c>
      <c r="B65" t="s">
        <v>10</v>
      </c>
      <c r="C65" t="str">
        <f t="shared" si="0"/>
        <v/>
      </c>
    </row>
    <row r="66" spans="1:3" x14ac:dyDescent="0.25">
      <c r="A66" s="2">
        <v>46087</v>
      </c>
      <c r="B66" t="s">
        <v>4</v>
      </c>
      <c r="C66" t="str">
        <f t="shared" ref="C66:C129" si="1">IF(ISERROR(VLOOKUP(A66,$D$3:$F$34,3,FALSE)),"",VLOOKUP(A66,$D$3:$F$34,3,FALSE))</f>
        <v/>
      </c>
    </row>
    <row r="67" spans="1:3" x14ac:dyDescent="0.25">
      <c r="A67" s="2">
        <v>46088</v>
      </c>
      <c r="B67" t="s">
        <v>6</v>
      </c>
      <c r="C67" t="str">
        <f t="shared" si="1"/>
        <v/>
      </c>
    </row>
    <row r="68" spans="1:3" x14ac:dyDescent="0.25">
      <c r="A68" s="2">
        <v>46089</v>
      </c>
      <c r="B68" t="s">
        <v>8</v>
      </c>
      <c r="C68" t="str">
        <f t="shared" si="1"/>
        <v/>
      </c>
    </row>
    <row r="69" spans="1:3" x14ac:dyDescent="0.25">
      <c r="A69" s="2">
        <v>46090</v>
      </c>
      <c r="B69" t="s">
        <v>5</v>
      </c>
      <c r="C69" t="str">
        <f t="shared" si="1"/>
        <v/>
      </c>
    </row>
    <row r="70" spans="1:3" x14ac:dyDescent="0.25">
      <c r="A70" s="2">
        <v>46091</v>
      </c>
      <c r="B70" t="s">
        <v>7</v>
      </c>
      <c r="C70" t="str">
        <f t="shared" si="1"/>
        <v/>
      </c>
    </row>
    <row r="71" spans="1:3" x14ac:dyDescent="0.25">
      <c r="A71" s="2">
        <v>46092</v>
      </c>
      <c r="B71" t="s">
        <v>9</v>
      </c>
      <c r="C71" t="str">
        <f t="shared" si="1"/>
        <v/>
      </c>
    </row>
    <row r="72" spans="1:3" x14ac:dyDescent="0.25">
      <c r="A72" s="2">
        <v>46093</v>
      </c>
      <c r="B72" t="s">
        <v>10</v>
      </c>
      <c r="C72" t="str">
        <f t="shared" si="1"/>
        <v/>
      </c>
    </row>
    <row r="73" spans="1:3" x14ac:dyDescent="0.25">
      <c r="A73" s="2">
        <v>46094</v>
      </c>
      <c r="B73" t="s">
        <v>4</v>
      </c>
      <c r="C73" t="str">
        <f t="shared" si="1"/>
        <v/>
      </c>
    </row>
    <row r="74" spans="1:3" x14ac:dyDescent="0.25">
      <c r="A74" s="2">
        <v>46095</v>
      </c>
      <c r="B74" t="s">
        <v>6</v>
      </c>
      <c r="C74" t="str">
        <f t="shared" si="1"/>
        <v/>
      </c>
    </row>
    <row r="75" spans="1:3" x14ac:dyDescent="0.25">
      <c r="A75" s="2">
        <v>46096</v>
      </c>
      <c r="B75" t="s">
        <v>8</v>
      </c>
      <c r="C75" t="str">
        <f t="shared" si="1"/>
        <v/>
      </c>
    </row>
    <row r="76" spans="1:3" x14ac:dyDescent="0.25">
      <c r="A76" s="2">
        <v>46097</v>
      </c>
      <c r="B76" t="s">
        <v>5</v>
      </c>
      <c r="C76" t="str">
        <f t="shared" si="1"/>
        <v/>
      </c>
    </row>
    <row r="77" spans="1:3" x14ac:dyDescent="0.25">
      <c r="A77" s="2">
        <v>46098</v>
      </c>
      <c r="B77" t="s">
        <v>7</v>
      </c>
      <c r="C77" t="str">
        <f t="shared" si="1"/>
        <v/>
      </c>
    </row>
    <row r="78" spans="1:3" x14ac:dyDescent="0.25">
      <c r="A78" s="2">
        <v>46099</v>
      </c>
      <c r="B78" t="s">
        <v>9</v>
      </c>
      <c r="C78" t="str">
        <f t="shared" si="1"/>
        <v/>
      </c>
    </row>
    <row r="79" spans="1:3" x14ac:dyDescent="0.25">
      <c r="A79" s="2">
        <v>46100</v>
      </c>
      <c r="B79" t="s">
        <v>10</v>
      </c>
      <c r="C79" t="str">
        <f t="shared" si="1"/>
        <v/>
      </c>
    </row>
    <row r="80" spans="1:3" x14ac:dyDescent="0.25">
      <c r="A80" s="2">
        <v>46101</v>
      </c>
      <c r="B80" t="s">
        <v>4</v>
      </c>
      <c r="C80" t="str">
        <f t="shared" si="1"/>
        <v/>
      </c>
    </row>
    <row r="81" spans="1:3" x14ac:dyDescent="0.25">
      <c r="A81" s="2">
        <v>46102</v>
      </c>
      <c r="B81" t="s">
        <v>6</v>
      </c>
      <c r="C81" t="str">
        <f t="shared" si="1"/>
        <v/>
      </c>
    </row>
    <row r="82" spans="1:3" x14ac:dyDescent="0.25">
      <c r="A82" s="2">
        <v>46103</v>
      </c>
      <c r="B82" t="s">
        <v>8</v>
      </c>
      <c r="C82" t="str">
        <f t="shared" si="1"/>
        <v/>
      </c>
    </row>
    <row r="83" spans="1:3" x14ac:dyDescent="0.25">
      <c r="A83" s="2">
        <v>46104</v>
      </c>
      <c r="B83" t="s">
        <v>5</v>
      </c>
      <c r="C83" t="str">
        <f t="shared" si="1"/>
        <v/>
      </c>
    </row>
    <row r="84" spans="1:3" x14ac:dyDescent="0.25">
      <c r="A84" s="2">
        <v>46105</v>
      </c>
      <c r="B84" t="s">
        <v>7</v>
      </c>
      <c r="C84" t="str">
        <f t="shared" si="1"/>
        <v/>
      </c>
    </row>
    <row r="85" spans="1:3" x14ac:dyDescent="0.25">
      <c r="A85" s="2">
        <v>46106</v>
      </c>
      <c r="B85" t="s">
        <v>9</v>
      </c>
      <c r="C85" t="str">
        <f t="shared" si="1"/>
        <v/>
      </c>
    </row>
    <row r="86" spans="1:3" x14ac:dyDescent="0.25">
      <c r="A86" s="2">
        <v>46107</v>
      </c>
      <c r="B86" t="s">
        <v>10</v>
      </c>
      <c r="C86" t="str">
        <f t="shared" si="1"/>
        <v/>
      </c>
    </row>
    <row r="87" spans="1:3" x14ac:dyDescent="0.25">
      <c r="A87" s="2">
        <v>46108</v>
      </c>
      <c r="B87" t="s">
        <v>4</v>
      </c>
      <c r="C87" t="str">
        <f t="shared" si="1"/>
        <v/>
      </c>
    </row>
    <row r="88" spans="1:3" x14ac:dyDescent="0.25">
      <c r="A88" s="2">
        <v>46109</v>
      </c>
      <c r="B88" t="s">
        <v>6</v>
      </c>
      <c r="C88" t="str">
        <f t="shared" si="1"/>
        <v/>
      </c>
    </row>
    <row r="89" spans="1:3" x14ac:dyDescent="0.25">
      <c r="A89" s="2">
        <v>46110</v>
      </c>
      <c r="B89" t="s">
        <v>8</v>
      </c>
      <c r="C89" t="str">
        <f t="shared" si="1"/>
        <v>Sommartid</v>
      </c>
    </row>
    <row r="90" spans="1:3" x14ac:dyDescent="0.25">
      <c r="A90" s="2">
        <v>46111</v>
      </c>
      <c r="B90" t="s">
        <v>5</v>
      </c>
      <c r="C90" t="str">
        <f t="shared" si="1"/>
        <v/>
      </c>
    </row>
    <row r="91" spans="1:3" x14ac:dyDescent="0.25">
      <c r="A91" s="2">
        <v>46112</v>
      </c>
      <c r="B91" t="s">
        <v>7</v>
      </c>
      <c r="C91" t="str">
        <f t="shared" si="1"/>
        <v/>
      </c>
    </row>
    <row r="92" spans="1:3" x14ac:dyDescent="0.25">
      <c r="A92" s="2">
        <v>46113</v>
      </c>
      <c r="B92" t="s">
        <v>9</v>
      </c>
      <c r="C92" t="str">
        <f t="shared" si="1"/>
        <v/>
      </c>
    </row>
    <row r="93" spans="1:3" x14ac:dyDescent="0.25">
      <c r="A93" s="2">
        <v>46114</v>
      </c>
      <c r="B93" t="s">
        <v>10</v>
      </c>
      <c r="C93" t="str">
        <f t="shared" si="1"/>
        <v/>
      </c>
    </row>
    <row r="94" spans="1:3" x14ac:dyDescent="0.25">
      <c r="A94" s="2">
        <v>46115</v>
      </c>
      <c r="B94" t="s">
        <v>4</v>
      </c>
      <c r="C94" t="str">
        <f t="shared" si="1"/>
        <v>Långfredagen</v>
      </c>
    </row>
    <row r="95" spans="1:3" x14ac:dyDescent="0.25">
      <c r="A95" s="2">
        <v>46116</v>
      </c>
      <c r="B95" t="s">
        <v>6</v>
      </c>
      <c r="C95" t="str">
        <f t="shared" si="1"/>
        <v/>
      </c>
    </row>
    <row r="96" spans="1:3" x14ac:dyDescent="0.25">
      <c r="A96" s="2">
        <v>46117</v>
      </c>
      <c r="B96" t="s">
        <v>8</v>
      </c>
      <c r="C96" t="str">
        <f t="shared" si="1"/>
        <v>Påskdagen</v>
      </c>
    </row>
    <row r="97" spans="1:3" x14ac:dyDescent="0.25">
      <c r="A97" s="2">
        <v>46118</v>
      </c>
      <c r="B97" t="s">
        <v>5</v>
      </c>
      <c r="C97" t="str">
        <f t="shared" si="1"/>
        <v>Annandag påsk</v>
      </c>
    </row>
    <row r="98" spans="1:3" x14ac:dyDescent="0.25">
      <c r="A98" s="2">
        <v>46119</v>
      </c>
      <c r="B98" t="s">
        <v>7</v>
      </c>
      <c r="C98" t="str">
        <f t="shared" si="1"/>
        <v/>
      </c>
    </row>
    <row r="99" spans="1:3" x14ac:dyDescent="0.25">
      <c r="A99" s="2">
        <v>46120</v>
      </c>
      <c r="B99" t="s">
        <v>9</v>
      </c>
      <c r="C99" t="str">
        <f t="shared" si="1"/>
        <v/>
      </c>
    </row>
    <row r="100" spans="1:3" x14ac:dyDescent="0.25">
      <c r="A100" s="2">
        <v>46121</v>
      </c>
      <c r="B100" t="s">
        <v>10</v>
      </c>
      <c r="C100" t="str">
        <f t="shared" si="1"/>
        <v/>
      </c>
    </row>
    <row r="101" spans="1:3" x14ac:dyDescent="0.25">
      <c r="A101" s="2">
        <v>46122</v>
      </c>
      <c r="B101" t="s">
        <v>4</v>
      </c>
      <c r="C101" t="str">
        <f t="shared" si="1"/>
        <v/>
      </c>
    </row>
    <row r="102" spans="1:3" x14ac:dyDescent="0.25">
      <c r="A102" s="2">
        <v>46123</v>
      </c>
      <c r="B102" t="s">
        <v>6</v>
      </c>
      <c r="C102" t="str">
        <f t="shared" si="1"/>
        <v/>
      </c>
    </row>
    <row r="103" spans="1:3" x14ac:dyDescent="0.25">
      <c r="A103" s="2">
        <v>46124</v>
      </c>
      <c r="B103" t="s">
        <v>8</v>
      </c>
      <c r="C103" t="str">
        <f t="shared" si="1"/>
        <v/>
      </c>
    </row>
    <row r="104" spans="1:3" x14ac:dyDescent="0.25">
      <c r="A104" s="2">
        <v>46125</v>
      </c>
      <c r="B104" t="s">
        <v>5</v>
      </c>
      <c r="C104" t="str">
        <f t="shared" si="1"/>
        <v/>
      </c>
    </row>
    <row r="105" spans="1:3" x14ac:dyDescent="0.25">
      <c r="A105" s="2">
        <v>46126</v>
      </c>
      <c r="B105" t="s">
        <v>7</v>
      </c>
      <c r="C105" t="str">
        <f t="shared" si="1"/>
        <v/>
      </c>
    </row>
    <row r="106" spans="1:3" x14ac:dyDescent="0.25">
      <c r="A106" s="2">
        <v>46127</v>
      </c>
      <c r="B106" t="s">
        <v>9</v>
      </c>
      <c r="C106" t="str">
        <f t="shared" si="1"/>
        <v/>
      </c>
    </row>
    <row r="107" spans="1:3" x14ac:dyDescent="0.25">
      <c r="A107" s="2">
        <v>46128</v>
      </c>
      <c r="B107" t="s">
        <v>10</v>
      </c>
      <c r="C107" t="str">
        <f t="shared" si="1"/>
        <v/>
      </c>
    </row>
    <row r="108" spans="1:3" x14ac:dyDescent="0.25">
      <c r="A108" s="2">
        <v>46129</v>
      </c>
      <c r="B108" t="s">
        <v>4</v>
      </c>
      <c r="C108" t="str">
        <f t="shared" si="1"/>
        <v/>
      </c>
    </row>
    <row r="109" spans="1:3" x14ac:dyDescent="0.25">
      <c r="A109" s="2">
        <v>46130</v>
      </c>
      <c r="B109" t="s">
        <v>6</v>
      </c>
      <c r="C109" t="str">
        <f t="shared" si="1"/>
        <v/>
      </c>
    </row>
    <row r="110" spans="1:3" x14ac:dyDescent="0.25">
      <c r="A110" s="2">
        <v>46131</v>
      </c>
      <c r="B110" t="s">
        <v>8</v>
      </c>
      <c r="C110" t="str">
        <f t="shared" si="1"/>
        <v/>
      </c>
    </row>
    <row r="111" spans="1:3" x14ac:dyDescent="0.25">
      <c r="A111" s="2">
        <v>46132</v>
      </c>
      <c r="B111" t="s">
        <v>5</v>
      </c>
      <c r="C111" t="str">
        <f t="shared" si="1"/>
        <v/>
      </c>
    </row>
    <row r="112" spans="1:3" x14ac:dyDescent="0.25">
      <c r="A112" s="2">
        <v>46133</v>
      </c>
      <c r="B112" t="s">
        <v>7</v>
      </c>
      <c r="C112" t="str">
        <f t="shared" si="1"/>
        <v/>
      </c>
    </row>
    <row r="113" spans="1:3" x14ac:dyDescent="0.25">
      <c r="A113" s="2">
        <v>46134</v>
      </c>
      <c r="B113" t="s">
        <v>9</v>
      </c>
      <c r="C113" t="str">
        <f t="shared" si="1"/>
        <v/>
      </c>
    </row>
    <row r="114" spans="1:3" x14ac:dyDescent="0.25">
      <c r="A114" s="2">
        <v>46135</v>
      </c>
      <c r="B114" t="s">
        <v>10</v>
      </c>
      <c r="C114" t="str">
        <f t="shared" si="1"/>
        <v/>
      </c>
    </row>
    <row r="115" spans="1:3" x14ac:dyDescent="0.25">
      <c r="A115" s="2">
        <v>46136</v>
      </c>
      <c r="B115" t="s">
        <v>4</v>
      </c>
      <c r="C115" t="str">
        <f t="shared" si="1"/>
        <v/>
      </c>
    </row>
    <row r="116" spans="1:3" x14ac:dyDescent="0.25">
      <c r="A116" s="2">
        <v>46137</v>
      </c>
      <c r="B116" t="s">
        <v>6</v>
      </c>
      <c r="C116" t="str">
        <f t="shared" si="1"/>
        <v/>
      </c>
    </row>
    <row r="117" spans="1:3" x14ac:dyDescent="0.25">
      <c r="A117" s="2">
        <v>46138</v>
      </c>
      <c r="B117" t="s">
        <v>8</v>
      </c>
      <c r="C117" t="str">
        <f t="shared" si="1"/>
        <v/>
      </c>
    </row>
    <row r="118" spans="1:3" x14ac:dyDescent="0.25">
      <c r="A118" s="2">
        <v>46139</v>
      </c>
      <c r="B118" t="s">
        <v>5</v>
      </c>
      <c r="C118" t="str">
        <f t="shared" si="1"/>
        <v/>
      </c>
    </row>
    <row r="119" spans="1:3" x14ac:dyDescent="0.25">
      <c r="A119" s="2">
        <v>46140</v>
      </c>
      <c r="B119" t="s">
        <v>7</v>
      </c>
      <c r="C119" t="str">
        <f t="shared" si="1"/>
        <v/>
      </c>
    </row>
    <row r="120" spans="1:3" x14ac:dyDescent="0.25">
      <c r="A120" s="2">
        <v>46141</v>
      </c>
      <c r="B120" t="s">
        <v>9</v>
      </c>
      <c r="C120" t="str">
        <f t="shared" si="1"/>
        <v/>
      </c>
    </row>
    <row r="121" spans="1:3" x14ac:dyDescent="0.25">
      <c r="A121" s="2">
        <v>46142</v>
      </c>
      <c r="B121" t="s">
        <v>10</v>
      </c>
      <c r="C121" t="str">
        <f t="shared" si="1"/>
        <v>Valborgsmässoafton</v>
      </c>
    </row>
    <row r="122" spans="1:3" x14ac:dyDescent="0.25">
      <c r="A122" s="2">
        <v>46143</v>
      </c>
      <c r="B122" t="s">
        <v>4</v>
      </c>
      <c r="C122" t="str">
        <f t="shared" si="1"/>
        <v>Första maj</v>
      </c>
    </row>
    <row r="123" spans="1:3" x14ac:dyDescent="0.25">
      <c r="A123" s="2">
        <v>46144</v>
      </c>
      <c r="B123" t="s">
        <v>6</v>
      </c>
      <c r="C123" t="str">
        <f t="shared" si="1"/>
        <v/>
      </c>
    </row>
    <row r="124" spans="1:3" x14ac:dyDescent="0.25">
      <c r="A124" s="2">
        <v>46145</v>
      </c>
      <c r="B124" t="s">
        <v>8</v>
      </c>
      <c r="C124" t="str">
        <f t="shared" si="1"/>
        <v/>
      </c>
    </row>
    <row r="125" spans="1:3" x14ac:dyDescent="0.25">
      <c r="A125" s="2">
        <v>46146</v>
      </c>
      <c r="B125" t="s">
        <v>5</v>
      </c>
      <c r="C125" t="str">
        <f t="shared" si="1"/>
        <v/>
      </c>
    </row>
    <row r="126" spans="1:3" x14ac:dyDescent="0.25">
      <c r="A126" s="2">
        <v>46147</v>
      </c>
      <c r="B126" t="s">
        <v>7</v>
      </c>
      <c r="C126" t="str">
        <f t="shared" si="1"/>
        <v/>
      </c>
    </row>
    <row r="127" spans="1:3" x14ac:dyDescent="0.25">
      <c r="A127" s="2">
        <v>46148</v>
      </c>
      <c r="B127" t="s">
        <v>9</v>
      </c>
      <c r="C127" t="str">
        <f t="shared" si="1"/>
        <v/>
      </c>
    </row>
    <row r="128" spans="1:3" x14ac:dyDescent="0.25">
      <c r="A128" s="2">
        <v>46149</v>
      </c>
      <c r="B128" t="s">
        <v>10</v>
      </c>
      <c r="C128" t="str">
        <f t="shared" si="1"/>
        <v/>
      </c>
    </row>
    <row r="129" spans="1:3" x14ac:dyDescent="0.25">
      <c r="A129" s="2">
        <v>46150</v>
      </c>
      <c r="B129" t="s">
        <v>4</v>
      </c>
      <c r="C129" t="str">
        <f t="shared" si="1"/>
        <v/>
      </c>
    </row>
    <row r="130" spans="1:3" x14ac:dyDescent="0.25">
      <c r="A130" s="2">
        <v>46151</v>
      </c>
      <c r="B130" t="s">
        <v>6</v>
      </c>
      <c r="C130" t="str">
        <f t="shared" ref="C130:C193" si="2">IF(ISERROR(VLOOKUP(A130,$D$3:$F$34,3,FALSE)),"",VLOOKUP(A130,$D$3:$F$34,3,FALSE))</f>
        <v/>
      </c>
    </row>
    <row r="131" spans="1:3" x14ac:dyDescent="0.25">
      <c r="A131" s="2">
        <v>46152</v>
      </c>
      <c r="B131" t="s">
        <v>8</v>
      </c>
      <c r="C131" t="str">
        <f t="shared" si="2"/>
        <v/>
      </c>
    </row>
    <row r="132" spans="1:3" x14ac:dyDescent="0.25">
      <c r="A132" s="2">
        <v>46153</v>
      </c>
      <c r="B132" t="s">
        <v>5</v>
      </c>
      <c r="C132" t="str">
        <f t="shared" si="2"/>
        <v/>
      </c>
    </row>
    <row r="133" spans="1:3" x14ac:dyDescent="0.25">
      <c r="A133" s="2">
        <v>46154</v>
      </c>
      <c r="B133" t="s">
        <v>7</v>
      </c>
      <c r="C133" t="str">
        <f t="shared" si="2"/>
        <v/>
      </c>
    </row>
    <row r="134" spans="1:3" x14ac:dyDescent="0.25">
      <c r="A134" s="2">
        <v>46155</v>
      </c>
      <c r="B134" t="s">
        <v>9</v>
      </c>
      <c r="C134" t="str">
        <f t="shared" si="2"/>
        <v/>
      </c>
    </row>
    <row r="135" spans="1:3" x14ac:dyDescent="0.25">
      <c r="A135" s="2">
        <v>46156</v>
      </c>
      <c r="B135" t="s">
        <v>10</v>
      </c>
      <c r="C135" t="str">
        <f t="shared" si="2"/>
        <v>Kristi Himmelsfärdsdag</v>
      </c>
    </row>
    <row r="136" spans="1:3" x14ac:dyDescent="0.25">
      <c r="A136" s="2">
        <v>46157</v>
      </c>
      <c r="B136" t="s">
        <v>4</v>
      </c>
      <c r="C136" t="str">
        <f t="shared" si="2"/>
        <v/>
      </c>
    </row>
    <row r="137" spans="1:3" x14ac:dyDescent="0.25">
      <c r="A137" s="2">
        <v>46158</v>
      </c>
      <c r="B137" t="s">
        <v>6</v>
      </c>
      <c r="C137" t="str">
        <f t="shared" si="2"/>
        <v/>
      </c>
    </row>
    <row r="138" spans="1:3" x14ac:dyDescent="0.25">
      <c r="A138" s="2">
        <v>46159</v>
      </c>
      <c r="B138" t="s">
        <v>8</v>
      </c>
      <c r="C138" t="str">
        <f t="shared" si="2"/>
        <v/>
      </c>
    </row>
    <row r="139" spans="1:3" x14ac:dyDescent="0.25">
      <c r="A139" s="2">
        <v>46160</v>
      </c>
      <c r="B139" t="s">
        <v>5</v>
      </c>
      <c r="C139" t="str">
        <f t="shared" si="2"/>
        <v/>
      </c>
    </row>
    <row r="140" spans="1:3" x14ac:dyDescent="0.25">
      <c r="A140" s="2">
        <v>46161</v>
      </c>
      <c r="B140" t="s">
        <v>7</v>
      </c>
      <c r="C140" t="str">
        <f t="shared" si="2"/>
        <v/>
      </c>
    </row>
    <row r="141" spans="1:3" x14ac:dyDescent="0.25">
      <c r="A141" s="2">
        <v>46162</v>
      </c>
      <c r="B141" t="s">
        <v>9</v>
      </c>
      <c r="C141" t="str">
        <f t="shared" si="2"/>
        <v/>
      </c>
    </row>
    <row r="142" spans="1:3" x14ac:dyDescent="0.25">
      <c r="A142" s="2">
        <v>46163</v>
      </c>
      <c r="B142" t="s">
        <v>10</v>
      </c>
      <c r="C142" t="str">
        <f t="shared" si="2"/>
        <v/>
      </c>
    </row>
    <row r="143" spans="1:3" x14ac:dyDescent="0.25">
      <c r="A143" s="2">
        <v>46164</v>
      </c>
      <c r="B143" t="s">
        <v>4</v>
      </c>
      <c r="C143" t="str">
        <f t="shared" si="2"/>
        <v/>
      </c>
    </row>
    <row r="144" spans="1:3" x14ac:dyDescent="0.25">
      <c r="A144" s="2">
        <v>46165</v>
      </c>
      <c r="B144" t="s">
        <v>6</v>
      </c>
      <c r="C144" t="str">
        <f t="shared" si="2"/>
        <v/>
      </c>
    </row>
    <row r="145" spans="1:3" x14ac:dyDescent="0.25">
      <c r="A145" s="2">
        <v>46166</v>
      </c>
      <c r="B145" t="s">
        <v>8</v>
      </c>
      <c r="C145" t="str">
        <f t="shared" si="2"/>
        <v>Pingstdagen</v>
      </c>
    </row>
    <row r="146" spans="1:3" x14ac:dyDescent="0.25">
      <c r="A146" s="2">
        <v>46167</v>
      </c>
      <c r="B146" t="s">
        <v>5</v>
      </c>
      <c r="C146" t="str">
        <f t="shared" si="2"/>
        <v/>
      </c>
    </row>
    <row r="147" spans="1:3" x14ac:dyDescent="0.25">
      <c r="A147" s="2">
        <v>46168</v>
      </c>
      <c r="B147" t="s">
        <v>7</v>
      </c>
      <c r="C147" t="str">
        <f t="shared" si="2"/>
        <v/>
      </c>
    </row>
    <row r="148" spans="1:3" x14ac:dyDescent="0.25">
      <c r="A148" s="2">
        <v>46169</v>
      </c>
      <c r="B148" t="s">
        <v>9</v>
      </c>
      <c r="C148" t="str">
        <f t="shared" si="2"/>
        <v/>
      </c>
    </row>
    <row r="149" spans="1:3" x14ac:dyDescent="0.25">
      <c r="A149" s="2">
        <v>46170</v>
      </c>
      <c r="B149" t="s">
        <v>10</v>
      </c>
      <c r="C149" t="str">
        <f t="shared" si="2"/>
        <v/>
      </c>
    </row>
    <row r="150" spans="1:3" x14ac:dyDescent="0.25">
      <c r="A150" s="2">
        <v>46171</v>
      </c>
      <c r="B150" t="s">
        <v>4</v>
      </c>
      <c r="C150" t="str">
        <f t="shared" si="2"/>
        <v/>
      </c>
    </row>
    <row r="151" spans="1:3" x14ac:dyDescent="0.25">
      <c r="A151" s="2">
        <v>46172</v>
      </c>
      <c r="B151" t="s">
        <v>6</v>
      </c>
      <c r="C151" t="str">
        <f t="shared" si="2"/>
        <v/>
      </c>
    </row>
    <row r="152" spans="1:3" x14ac:dyDescent="0.25">
      <c r="A152" s="2">
        <v>46173</v>
      </c>
      <c r="B152" t="s">
        <v>8</v>
      </c>
      <c r="C152" t="str">
        <f t="shared" si="2"/>
        <v>Mors dag</v>
      </c>
    </row>
    <row r="153" spans="1:3" x14ac:dyDescent="0.25">
      <c r="A153" s="2">
        <v>46174</v>
      </c>
      <c r="B153" t="s">
        <v>5</v>
      </c>
      <c r="C153" t="str">
        <f t="shared" si="2"/>
        <v/>
      </c>
    </row>
    <row r="154" spans="1:3" x14ac:dyDescent="0.25">
      <c r="A154" s="2">
        <v>46175</v>
      </c>
      <c r="B154" t="s">
        <v>7</v>
      </c>
      <c r="C154" t="str">
        <f t="shared" si="2"/>
        <v/>
      </c>
    </row>
    <row r="155" spans="1:3" x14ac:dyDescent="0.25">
      <c r="A155" s="2">
        <v>46176</v>
      </c>
      <c r="B155" t="s">
        <v>9</v>
      </c>
      <c r="C155" t="str">
        <f t="shared" si="2"/>
        <v/>
      </c>
    </row>
    <row r="156" spans="1:3" x14ac:dyDescent="0.25">
      <c r="A156" s="2">
        <v>46177</v>
      </c>
      <c r="B156" t="s">
        <v>10</v>
      </c>
      <c r="C156" t="str">
        <f t="shared" si="2"/>
        <v/>
      </c>
    </row>
    <row r="157" spans="1:3" x14ac:dyDescent="0.25">
      <c r="A157" s="2">
        <v>46178</v>
      </c>
      <c r="B157" t="s">
        <v>4</v>
      </c>
      <c r="C157" t="str">
        <f t="shared" si="2"/>
        <v/>
      </c>
    </row>
    <row r="158" spans="1:3" x14ac:dyDescent="0.25">
      <c r="A158" s="2">
        <v>46179</v>
      </c>
      <c r="B158" t="s">
        <v>6</v>
      </c>
      <c r="C158" t="str">
        <f t="shared" si="2"/>
        <v>Sveriges Nationaldag</v>
      </c>
    </row>
    <row r="159" spans="1:3" x14ac:dyDescent="0.25">
      <c r="A159" s="2">
        <v>46180</v>
      </c>
      <c r="B159" t="s">
        <v>8</v>
      </c>
      <c r="C159" t="str">
        <f t="shared" si="2"/>
        <v/>
      </c>
    </row>
    <row r="160" spans="1:3" x14ac:dyDescent="0.25">
      <c r="A160" s="2">
        <v>46181</v>
      </c>
      <c r="B160" t="s">
        <v>5</v>
      </c>
      <c r="C160" t="str">
        <f t="shared" si="2"/>
        <v/>
      </c>
    </row>
    <row r="161" spans="1:3" x14ac:dyDescent="0.25">
      <c r="A161" s="2">
        <v>46182</v>
      </c>
      <c r="B161" t="s">
        <v>7</v>
      </c>
      <c r="C161" t="str">
        <f t="shared" si="2"/>
        <v/>
      </c>
    </row>
    <row r="162" spans="1:3" x14ac:dyDescent="0.25">
      <c r="A162" s="2">
        <v>46183</v>
      </c>
      <c r="B162" t="s">
        <v>9</v>
      </c>
      <c r="C162" t="str">
        <f t="shared" si="2"/>
        <v/>
      </c>
    </row>
    <row r="163" spans="1:3" x14ac:dyDescent="0.25">
      <c r="A163" s="2">
        <v>46184</v>
      </c>
      <c r="B163" t="s">
        <v>10</v>
      </c>
      <c r="C163" t="str">
        <f t="shared" si="2"/>
        <v/>
      </c>
    </row>
    <row r="164" spans="1:3" x14ac:dyDescent="0.25">
      <c r="A164" s="2">
        <v>46185</v>
      </c>
      <c r="B164" t="s">
        <v>4</v>
      </c>
      <c r="C164" t="str">
        <f t="shared" si="2"/>
        <v/>
      </c>
    </row>
    <row r="165" spans="1:3" x14ac:dyDescent="0.25">
      <c r="A165" s="2">
        <v>46186</v>
      </c>
      <c r="B165" t="s">
        <v>6</v>
      </c>
      <c r="C165" t="str">
        <f t="shared" si="2"/>
        <v/>
      </c>
    </row>
    <row r="166" spans="1:3" x14ac:dyDescent="0.25">
      <c r="A166" s="2">
        <v>46187</v>
      </c>
      <c r="B166" t="s">
        <v>8</v>
      </c>
      <c r="C166" t="str">
        <f t="shared" si="2"/>
        <v/>
      </c>
    </row>
    <row r="167" spans="1:3" x14ac:dyDescent="0.25">
      <c r="A167" s="2">
        <v>46188</v>
      </c>
      <c r="B167" t="s">
        <v>5</v>
      </c>
      <c r="C167" t="str">
        <f t="shared" si="2"/>
        <v/>
      </c>
    </row>
    <row r="168" spans="1:3" x14ac:dyDescent="0.25">
      <c r="A168" s="2">
        <v>46189</v>
      </c>
      <c r="B168" t="s">
        <v>7</v>
      </c>
      <c r="C168" t="str">
        <f t="shared" si="2"/>
        <v/>
      </c>
    </row>
    <row r="169" spans="1:3" x14ac:dyDescent="0.25">
      <c r="A169" s="2">
        <v>46190</v>
      </c>
      <c r="B169" t="s">
        <v>9</v>
      </c>
      <c r="C169" t="str">
        <f t="shared" si="2"/>
        <v/>
      </c>
    </row>
    <row r="170" spans="1:3" x14ac:dyDescent="0.25">
      <c r="A170" s="2">
        <v>46191</v>
      </c>
      <c r="B170" t="s">
        <v>10</v>
      </c>
      <c r="C170" t="str">
        <f t="shared" si="2"/>
        <v/>
      </c>
    </row>
    <row r="171" spans="1:3" x14ac:dyDescent="0.25">
      <c r="A171" s="2">
        <v>46192</v>
      </c>
      <c r="B171" t="s">
        <v>4</v>
      </c>
      <c r="C171" t="str">
        <f t="shared" si="2"/>
        <v>Midsommar-afton</v>
      </c>
    </row>
    <row r="172" spans="1:3" x14ac:dyDescent="0.25">
      <c r="A172" s="2">
        <v>46193</v>
      </c>
      <c r="B172" t="s">
        <v>6</v>
      </c>
      <c r="C172" t="str">
        <f t="shared" si="2"/>
        <v>Midsommar-dagen</v>
      </c>
    </row>
    <row r="173" spans="1:3" x14ac:dyDescent="0.25">
      <c r="A173" s="2">
        <v>46194</v>
      </c>
      <c r="B173" t="s">
        <v>8</v>
      </c>
      <c r="C173" t="str">
        <f t="shared" si="2"/>
        <v/>
      </c>
    </row>
    <row r="174" spans="1:3" x14ac:dyDescent="0.25">
      <c r="A174" s="2">
        <v>46195</v>
      </c>
      <c r="B174" t="s">
        <v>5</v>
      </c>
      <c r="C174" t="str">
        <f t="shared" si="2"/>
        <v/>
      </c>
    </row>
    <row r="175" spans="1:3" x14ac:dyDescent="0.25">
      <c r="A175" s="2">
        <v>46196</v>
      </c>
      <c r="B175" t="s">
        <v>7</v>
      </c>
      <c r="C175" t="str">
        <f t="shared" si="2"/>
        <v/>
      </c>
    </row>
    <row r="176" spans="1:3" x14ac:dyDescent="0.25">
      <c r="A176" s="2">
        <v>46197</v>
      </c>
      <c r="B176" t="s">
        <v>9</v>
      </c>
      <c r="C176" t="str">
        <f t="shared" si="2"/>
        <v/>
      </c>
    </row>
    <row r="177" spans="1:3" x14ac:dyDescent="0.25">
      <c r="A177" s="2">
        <v>46198</v>
      </c>
      <c r="B177" t="s">
        <v>10</v>
      </c>
      <c r="C177" t="str">
        <f t="shared" si="2"/>
        <v/>
      </c>
    </row>
    <row r="178" spans="1:3" x14ac:dyDescent="0.25">
      <c r="A178" s="2">
        <v>46199</v>
      </c>
      <c r="B178" t="s">
        <v>4</v>
      </c>
      <c r="C178" t="str">
        <f t="shared" si="2"/>
        <v/>
      </c>
    </row>
    <row r="179" spans="1:3" x14ac:dyDescent="0.25">
      <c r="A179" s="2">
        <v>46200</v>
      </c>
      <c r="B179" t="s">
        <v>6</v>
      </c>
      <c r="C179" t="str">
        <f t="shared" si="2"/>
        <v/>
      </c>
    </row>
    <row r="180" spans="1:3" x14ac:dyDescent="0.25">
      <c r="A180" s="2">
        <v>46201</v>
      </c>
      <c r="B180" t="s">
        <v>8</v>
      </c>
      <c r="C180" t="str">
        <f t="shared" si="2"/>
        <v/>
      </c>
    </row>
    <row r="181" spans="1:3" x14ac:dyDescent="0.25">
      <c r="A181" s="2">
        <v>46202</v>
      </c>
      <c r="B181" t="s">
        <v>5</v>
      </c>
      <c r="C181" t="str">
        <f t="shared" si="2"/>
        <v/>
      </c>
    </row>
    <row r="182" spans="1:3" x14ac:dyDescent="0.25">
      <c r="A182" s="2">
        <v>46203</v>
      </c>
      <c r="B182" t="s">
        <v>7</v>
      </c>
      <c r="C182" t="str">
        <f t="shared" si="2"/>
        <v/>
      </c>
    </row>
    <row r="183" spans="1:3" x14ac:dyDescent="0.25">
      <c r="A183" s="2">
        <v>46204</v>
      </c>
      <c r="B183" t="s">
        <v>9</v>
      </c>
      <c r="C183" t="str">
        <f t="shared" si="2"/>
        <v/>
      </c>
    </row>
    <row r="184" spans="1:3" x14ac:dyDescent="0.25">
      <c r="A184" s="2">
        <v>46205</v>
      </c>
      <c r="B184" t="s">
        <v>10</v>
      </c>
      <c r="C184" t="str">
        <f t="shared" si="2"/>
        <v/>
      </c>
    </row>
    <row r="185" spans="1:3" x14ac:dyDescent="0.25">
      <c r="A185" s="2">
        <v>46206</v>
      </c>
      <c r="B185" t="s">
        <v>4</v>
      </c>
      <c r="C185" t="str">
        <f t="shared" si="2"/>
        <v/>
      </c>
    </row>
    <row r="186" spans="1:3" x14ac:dyDescent="0.25">
      <c r="A186" s="2">
        <v>46207</v>
      </c>
      <c r="B186" t="s">
        <v>6</v>
      </c>
      <c r="C186" t="str">
        <f t="shared" si="2"/>
        <v/>
      </c>
    </row>
    <row r="187" spans="1:3" x14ac:dyDescent="0.25">
      <c r="A187" s="2">
        <v>46208</v>
      </c>
      <c r="B187" t="s">
        <v>8</v>
      </c>
      <c r="C187" t="str">
        <f t="shared" si="2"/>
        <v/>
      </c>
    </row>
    <row r="188" spans="1:3" x14ac:dyDescent="0.25">
      <c r="A188" s="2">
        <v>46209</v>
      </c>
      <c r="B188" t="s">
        <v>5</v>
      </c>
      <c r="C188" t="str">
        <f t="shared" si="2"/>
        <v/>
      </c>
    </row>
    <row r="189" spans="1:3" x14ac:dyDescent="0.25">
      <c r="A189" s="2">
        <v>46210</v>
      </c>
      <c r="B189" t="s">
        <v>7</v>
      </c>
      <c r="C189" t="str">
        <f t="shared" si="2"/>
        <v/>
      </c>
    </row>
    <row r="190" spans="1:3" x14ac:dyDescent="0.25">
      <c r="A190" s="2">
        <v>46211</v>
      </c>
      <c r="B190" t="s">
        <v>9</v>
      </c>
      <c r="C190" t="str">
        <f t="shared" si="2"/>
        <v/>
      </c>
    </row>
    <row r="191" spans="1:3" x14ac:dyDescent="0.25">
      <c r="A191" s="2">
        <v>46212</v>
      </c>
      <c r="B191" t="s">
        <v>10</v>
      </c>
      <c r="C191" t="str">
        <f t="shared" si="2"/>
        <v/>
      </c>
    </row>
    <row r="192" spans="1:3" x14ac:dyDescent="0.25">
      <c r="A192" s="2">
        <v>46213</v>
      </c>
      <c r="B192" t="s">
        <v>4</v>
      </c>
      <c r="C192" t="str">
        <f t="shared" si="2"/>
        <v/>
      </c>
    </row>
    <row r="193" spans="1:3" x14ac:dyDescent="0.25">
      <c r="A193" s="2">
        <v>46214</v>
      </c>
      <c r="B193" t="s">
        <v>6</v>
      </c>
      <c r="C193" t="str">
        <f t="shared" si="2"/>
        <v/>
      </c>
    </row>
    <row r="194" spans="1:3" x14ac:dyDescent="0.25">
      <c r="A194" s="2">
        <v>46215</v>
      </c>
      <c r="B194" t="s">
        <v>8</v>
      </c>
      <c r="C194" t="str">
        <f t="shared" ref="C194:C257" si="3">IF(ISERROR(VLOOKUP(A194,$D$3:$F$34,3,FALSE)),"",VLOOKUP(A194,$D$3:$F$34,3,FALSE))</f>
        <v/>
      </c>
    </row>
    <row r="195" spans="1:3" x14ac:dyDescent="0.25">
      <c r="A195" s="2">
        <v>46216</v>
      </c>
      <c r="B195" t="s">
        <v>5</v>
      </c>
      <c r="C195" t="str">
        <f t="shared" si="3"/>
        <v/>
      </c>
    </row>
    <row r="196" spans="1:3" x14ac:dyDescent="0.25">
      <c r="A196" s="2">
        <v>46217</v>
      </c>
      <c r="B196" t="s">
        <v>7</v>
      </c>
      <c r="C196" t="str">
        <f t="shared" si="3"/>
        <v/>
      </c>
    </row>
    <row r="197" spans="1:3" x14ac:dyDescent="0.25">
      <c r="A197" s="2">
        <v>46218</v>
      </c>
      <c r="B197" t="s">
        <v>9</v>
      </c>
      <c r="C197" t="str">
        <f t="shared" si="3"/>
        <v/>
      </c>
    </row>
    <row r="198" spans="1:3" x14ac:dyDescent="0.25">
      <c r="A198" s="2">
        <v>46219</v>
      </c>
      <c r="B198" t="s">
        <v>10</v>
      </c>
      <c r="C198" t="str">
        <f t="shared" si="3"/>
        <v/>
      </c>
    </row>
    <row r="199" spans="1:3" x14ac:dyDescent="0.25">
      <c r="A199" s="2">
        <v>46220</v>
      </c>
      <c r="B199" t="s">
        <v>4</v>
      </c>
      <c r="C199" t="str">
        <f t="shared" si="3"/>
        <v/>
      </c>
    </row>
    <row r="200" spans="1:3" x14ac:dyDescent="0.25">
      <c r="A200" s="2">
        <v>46221</v>
      </c>
      <c r="B200" t="s">
        <v>6</v>
      </c>
      <c r="C200" t="str">
        <f t="shared" si="3"/>
        <v/>
      </c>
    </row>
    <row r="201" spans="1:3" x14ac:dyDescent="0.25">
      <c r="A201" s="2">
        <v>46222</v>
      </c>
      <c r="B201" t="s">
        <v>8</v>
      </c>
      <c r="C201" t="str">
        <f t="shared" si="3"/>
        <v/>
      </c>
    </row>
    <row r="202" spans="1:3" x14ac:dyDescent="0.25">
      <c r="A202" s="2">
        <v>46223</v>
      </c>
      <c r="B202" t="s">
        <v>5</v>
      </c>
      <c r="C202" t="str">
        <f t="shared" si="3"/>
        <v/>
      </c>
    </row>
    <row r="203" spans="1:3" x14ac:dyDescent="0.25">
      <c r="A203" s="2">
        <v>46224</v>
      </c>
      <c r="B203" t="s">
        <v>7</v>
      </c>
      <c r="C203" t="str">
        <f t="shared" si="3"/>
        <v/>
      </c>
    </row>
    <row r="204" spans="1:3" x14ac:dyDescent="0.25">
      <c r="A204" s="2">
        <v>46225</v>
      </c>
      <c r="B204" t="s">
        <v>9</v>
      </c>
      <c r="C204" t="str">
        <f t="shared" si="3"/>
        <v/>
      </c>
    </row>
    <row r="205" spans="1:3" x14ac:dyDescent="0.25">
      <c r="A205" s="2">
        <v>46226</v>
      </c>
      <c r="B205" t="s">
        <v>10</v>
      </c>
      <c r="C205" t="str">
        <f t="shared" si="3"/>
        <v/>
      </c>
    </row>
    <row r="206" spans="1:3" x14ac:dyDescent="0.25">
      <c r="A206" s="2">
        <v>46227</v>
      </c>
      <c r="B206" t="s">
        <v>4</v>
      </c>
      <c r="C206" t="str">
        <f t="shared" si="3"/>
        <v/>
      </c>
    </row>
    <row r="207" spans="1:3" x14ac:dyDescent="0.25">
      <c r="A207" s="2">
        <v>46228</v>
      </c>
      <c r="B207" t="s">
        <v>6</v>
      </c>
      <c r="C207" t="str">
        <f t="shared" si="3"/>
        <v/>
      </c>
    </row>
    <row r="208" spans="1:3" x14ac:dyDescent="0.25">
      <c r="A208" s="2">
        <v>46229</v>
      </c>
      <c r="B208" t="s">
        <v>8</v>
      </c>
      <c r="C208" t="str">
        <f t="shared" si="3"/>
        <v/>
      </c>
    </row>
    <row r="209" spans="1:3" x14ac:dyDescent="0.25">
      <c r="A209" s="2">
        <v>46230</v>
      </c>
      <c r="B209" t="s">
        <v>5</v>
      </c>
      <c r="C209" t="str">
        <f t="shared" si="3"/>
        <v/>
      </c>
    </row>
    <row r="210" spans="1:3" x14ac:dyDescent="0.25">
      <c r="A210" s="2">
        <v>46231</v>
      </c>
      <c r="B210" t="s">
        <v>7</v>
      </c>
      <c r="C210" t="str">
        <f t="shared" si="3"/>
        <v/>
      </c>
    </row>
    <row r="211" spans="1:3" x14ac:dyDescent="0.25">
      <c r="A211" s="2">
        <v>46232</v>
      </c>
      <c r="B211" t="s">
        <v>9</v>
      </c>
      <c r="C211" t="str">
        <f t="shared" si="3"/>
        <v/>
      </c>
    </row>
    <row r="212" spans="1:3" x14ac:dyDescent="0.25">
      <c r="A212" s="2">
        <v>46233</v>
      </c>
      <c r="B212" t="s">
        <v>10</v>
      </c>
      <c r="C212" t="str">
        <f t="shared" si="3"/>
        <v/>
      </c>
    </row>
    <row r="213" spans="1:3" x14ac:dyDescent="0.25">
      <c r="A213" s="2">
        <v>46234</v>
      </c>
      <c r="B213" t="s">
        <v>4</v>
      </c>
      <c r="C213" t="str">
        <f t="shared" si="3"/>
        <v/>
      </c>
    </row>
    <row r="214" spans="1:3" x14ac:dyDescent="0.25">
      <c r="A214" s="2">
        <v>46235</v>
      </c>
      <c r="B214" t="s">
        <v>6</v>
      </c>
      <c r="C214" t="str">
        <f t="shared" si="3"/>
        <v/>
      </c>
    </row>
    <row r="215" spans="1:3" x14ac:dyDescent="0.25">
      <c r="A215" s="2">
        <v>46236</v>
      </c>
      <c r="B215" t="s">
        <v>8</v>
      </c>
      <c r="C215" t="str">
        <f t="shared" si="3"/>
        <v/>
      </c>
    </row>
    <row r="216" spans="1:3" x14ac:dyDescent="0.25">
      <c r="A216" s="2">
        <v>46237</v>
      </c>
      <c r="B216" t="s">
        <v>5</v>
      </c>
      <c r="C216" t="str">
        <f t="shared" si="3"/>
        <v/>
      </c>
    </row>
    <row r="217" spans="1:3" x14ac:dyDescent="0.25">
      <c r="A217" s="2">
        <v>46238</v>
      </c>
      <c r="B217" t="s">
        <v>7</v>
      </c>
      <c r="C217" t="str">
        <f t="shared" si="3"/>
        <v/>
      </c>
    </row>
    <row r="218" spans="1:3" x14ac:dyDescent="0.25">
      <c r="A218" s="2">
        <v>46239</v>
      </c>
      <c r="B218" t="s">
        <v>9</v>
      </c>
      <c r="C218" t="str">
        <f t="shared" si="3"/>
        <v/>
      </c>
    </row>
    <row r="219" spans="1:3" x14ac:dyDescent="0.25">
      <c r="A219" s="2">
        <v>46240</v>
      </c>
      <c r="B219" t="s">
        <v>10</v>
      </c>
      <c r="C219" t="str">
        <f t="shared" si="3"/>
        <v/>
      </c>
    </row>
    <row r="220" spans="1:3" x14ac:dyDescent="0.25">
      <c r="A220" s="2">
        <v>46241</v>
      </c>
      <c r="B220" t="s">
        <v>4</v>
      </c>
      <c r="C220" t="str">
        <f t="shared" si="3"/>
        <v/>
      </c>
    </row>
    <row r="221" spans="1:3" x14ac:dyDescent="0.25">
      <c r="A221" s="2">
        <v>46242</v>
      </c>
      <c r="B221" t="s">
        <v>6</v>
      </c>
      <c r="C221" t="str">
        <f t="shared" si="3"/>
        <v/>
      </c>
    </row>
    <row r="222" spans="1:3" x14ac:dyDescent="0.25">
      <c r="A222" s="2">
        <v>46243</v>
      </c>
      <c r="B222" t="s">
        <v>8</v>
      </c>
      <c r="C222" t="str">
        <f t="shared" si="3"/>
        <v/>
      </c>
    </row>
    <row r="223" spans="1:3" x14ac:dyDescent="0.25">
      <c r="A223" s="2">
        <v>46244</v>
      </c>
      <c r="B223" t="s">
        <v>5</v>
      </c>
      <c r="C223" t="str">
        <f t="shared" si="3"/>
        <v/>
      </c>
    </row>
    <row r="224" spans="1:3" x14ac:dyDescent="0.25">
      <c r="A224" s="2">
        <v>46245</v>
      </c>
      <c r="B224" t="s">
        <v>7</v>
      </c>
      <c r="C224" t="str">
        <f t="shared" si="3"/>
        <v/>
      </c>
    </row>
    <row r="225" spans="1:3" x14ac:dyDescent="0.25">
      <c r="A225" s="2">
        <v>46246</v>
      </c>
      <c r="B225" t="s">
        <v>9</v>
      </c>
      <c r="C225" t="str">
        <f t="shared" si="3"/>
        <v/>
      </c>
    </row>
    <row r="226" spans="1:3" x14ac:dyDescent="0.25">
      <c r="A226" s="2">
        <v>46247</v>
      </c>
      <c r="B226" t="s">
        <v>10</v>
      </c>
      <c r="C226" t="str">
        <f t="shared" si="3"/>
        <v/>
      </c>
    </row>
    <row r="227" spans="1:3" x14ac:dyDescent="0.25">
      <c r="A227" s="2">
        <v>46248</v>
      </c>
      <c r="B227" t="s">
        <v>4</v>
      </c>
      <c r="C227" t="str">
        <f t="shared" si="3"/>
        <v/>
      </c>
    </row>
    <row r="228" spans="1:3" x14ac:dyDescent="0.25">
      <c r="A228" s="2">
        <v>46249</v>
      </c>
      <c r="B228" t="s">
        <v>6</v>
      </c>
      <c r="C228" t="str">
        <f t="shared" si="3"/>
        <v/>
      </c>
    </row>
    <row r="229" spans="1:3" x14ac:dyDescent="0.25">
      <c r="A229" s="2">
        <v>46250</v>
      </c>
      <c r="B229" t="s">
        <v>8</v>
      </c>
      <c r="C229" t="str">
        <f t="shared" si="3"/>
        <v/>
      </c>
    </row>
    <row r="230" spans="1:3" x14ac:dyDescent="0.25">
      <c r="A230" s="2">
        <v>46251</v>
      </c>
      <c r="B230" t="s">
        <v>5</v>
      </c>
      <c r="C230" t="str">
        <f t="shared" si="3"/>
        <v/>
      </c>
    </row>
    <row r="231" spans="1:3" x14ac:dyDescent="0.25">
      <c r="A231" s="2">
        <v>46252</v>
      </c>
      <c r="B231" t="s">
        <v>7</v>
      </c>
      <c r="C231" t="str">
        <f t="shared" si="3"/>
        <v/>
      </c>
    </row>
    <row r="232" spans="1:3" x14ac:dyDescent="0.25">
      <c r="A232" s="2">
        <v>46253</v>
      </c>
      <c r="B232" t="s">
        <v>9</v>
      </c>
      <c r="C232" t="str">
        <f t="shared" si="3"/>
        <v/>
      </c>
    </row>
    <row r="233" spans="1:3" x14ac:dyDescent="0.25">
      <c r="A233" s="2">
        <v>46254</v>
      </c>
      <c r="B233" t="s">
        <v>10</v>
      </c>
      <c r="C233" t="str">
        <f t="shared" si="3"/>
        <v/>
      </c>
    </row>
    <row r="234" spans="1:3" x14ac:dyDescent="0.25">
      <c r="A234" s="2">
        <v>46255</v>
      </c>
      <c r="B234" t="s">
        <v>4</v>
      </c>
      <c r="C234" t="str">
        <f t="shared" si="3"/>
        <v/>
      </c>
    </row>
    <row r="235" spans="1:3" x14ac:dyDescent="0.25">
      <c r="A235" s="2">
        <v>46256</v>
      </c>
      <c r="B235" t="s">
        <v>6</v>
      </c>
      <c r="C235" t="str">
        <f t="shared" si="3"/>
        <v/>
      </c>
    </row>
    <row r="236" spans="1:3" x14ac:dyDescent="0.25">
      <c r="A236" s="2">
        <v>46257</v>
      </c>
      <c r="B236" t="s">
        <v>8</v>
      </c>
      <c r="C236" t="str">
        <f t="shared" si="3"/>
        <v/>
      </c>
    </row>
    <row r="237" spans="1:3" x14ac:dyDescent="0.25">
      <c r="A237" s="2">
        <v>46258</v>
      </c>
      <c r="B237" t="s">
        <v>5</v>
      </c>
      <c r="C237" t="str">
        <f t="shared" si="3"/>
        <v/>
      </c>
    </row>
    <row r="238" spans="1:3" x14ac:dyDescent="0.25">
      <c r="A238" s="2">
        <v>46259</v>
      </c>
      <c r="B238" t="s">
        <v>7</v>
      </c>
      <c r="C238" t="str">
        <f t="shared" si="3"/>
        <v/>
      </c>
    </row>
    <row r="239" spans="1:3" x14ac:dyDescent="0.25">
      <c r="A239" s="2">
        <v>46260</v>
      </c>
      <c r="B239" t="s">
        <v>9</v>
      </c>
      <c r="C239" t="str">
        <f t="shared" si="3"/>
        <v/>
      </c>
    </row>
    <row r="240" spans="1:3" x14ac:dyDescent="0.25">
      <c r="A240" s="2">
        <v>46261</v>
      </c>
      <c r="B240" t="s">
        <v>10</v>
      </c>
      <c r="C240" t="str">
        <f t="shared" si="3"/>
        <v/>
      </c>
    </row>
    <row r="241" spans="1:3" x14ac:dyDescent="0.25">
      <c r="A241" s="2">
        <v>46262</v>
      </c>
      <c r="B241" t="s">
        <v>4</v>
      </c>
      <c r="C241" t="str">
        <f t="shared" si="3"/>
        <v/>
      </c>
    </row>
    <row r="242" spans="1:3" x14ac:dyDescent="0.25">
      <c r="A242" s="2">
        <v>46263</v>
      </c>
      <c r="B242" t="s">
        <v>6</v>
      </c>
      <c r="C242" t="str">
        <f t="shared" si="3"/>
        <v/>
      </c>
    </row>
    <row r="243" spans="1:3" x14ac:dyDescent="0.25">
      <c r="A243" s="2">
        <v>46264</v>
      </c>
      <c r="B243" t="s">
        <v>8</v>
      </c>
      <c r="C243" t="str">
        <f t="shared" si="3"/>
        <v/>
      </c>
    </row>
    <row r="244" spans="1:3" x14ac:dyDescent="0.25">
      <c r="A244" s="2">
        <v>46265</v>
      </c>
      <c r="B244" t="s">
        <v>5</v>
      </c>
      <c r="C244" t="str">
        <f t="shared" si="3"/>
        <v/>
      </c>
    </row>
    <row r="245" spans="1:3" x14ac:dyDescent="0.25">
      <c r="A245" s="2">
        <v>46266</v>
      </c>
      <c r="B245" t="s">
        <v>7</v>
      </c>
      <c r="C245" t="str">
        <f t="shared" si="3"/>
        <v/>
      </c>
    </row>
    <row r="246" spans="1:3" x14ac:dyDescent="0.25">
      <c r="A246" s="2">
        <v>46267</v>
      </c>
      <c r="B246" t="s">
        <v>9</v>
      </c>
      <c r="C246" t="str">
        <f t="shared" si="3"/>
        <v/>
      </c>
    </row>
    <row r="247" spans="1:3" x14ac:dyDescent="0.25">
      <c r="A247" s="2">
        <v>46268</v>
      </c>
      <c r="B247" t="s">
        <v>10</v>
      </c>
      <c r="C247" t="str">
        <f t="shared" si="3"/>
        <v/>
      </c>
    </row>
    <row r="248" spans="1:3" x14ac:dyDescent="0.25">
      <c r="A248" s="2">
        <v>46269</v>
      </c>
      <c r="B248" t="s">
        <v>4</v>
      </c>
      <c r="C248" t="str">
        <f t="shared" si="3"/>
        <v/>
      </c>
    </row>
    <row r="249" spans="1:3" x14ac:dyDescent="0.25">
      <c r="A249" s="2">
        <v>46270</v>
      </c>
      <c r="B249" t="s">
        <v>6</v>
      </c>
      <c r="C249" t="str">
        <f t="shared" si="3"/>
        <v/>
      </c>
    </row>
    <row r="250" spans="1:3" x14ac:dyDescent="0.25">
      <c r="A250" s="2">
        <v>46271</v>
      </c>
      <c r="B250" t="s">
        <v>8</v>
      </c>
      <c r="C250" t="str">
        <f t="shared" si="3"/>
        <v/>
      </c>
    </row>
    <row r="251" spans="1:3" x14ac:dyDescent="0.25">
      <c r="A251" s="2">
        <v>46272</v>
      </c>
      <c r="B251" t="s">
        <v>5</v>
      </c>
      <c r="C251" t="str">
        <f t="shared" si="3"/>
        <v/>
      </c>
    </row>
    <row r="252" spans="1:3" x14ac:dyDescent="0.25">
      <c r="A252" s="2">
        <v>46273</v>
      </c>
      <c r="B252" t="s">
        <v>7</v>
      </c>
      <c r="C252" t="str">
        <f t="shared" si="3"/>
        <v/>
      </c>
    </row>
    <row r="253" spans="1:3" x14ac:dyDescent="0.25">
      <c r="A253" s="2">
        <v>46274</v>
      </c>
      <c r="B253" t="s">
        <v>9</v>
      </c>
      <c r="C253" t="str">
        <f t="shared" si="3"/>
        <v/>
      </c>
    </row>
    <row r="254" spans="1:3" x14ac:dyDescent="0.25">
      <c r="A254" s="2">
        <v>46275</v>
      </c>
      <c r="B254" t="s">
        <v>10</v>
      </c>
      <c r="C254" t="str">
        <f t="shared" si="3"/>
        <v/>
      </c>
    </row>
    <row r="255" spans="1:3" x14ac:dyDescent="0.25">
      <c r="A255" s="2">
        <v>46276</v>
      </c>
      <c r="B255" t="s">
        <v>4</v>
      </c>
      <c r="C255" t="str">
        <f t="shared" si="3"/>
        <v/>
      </c>
    </row>
    <row r="256" spans="1:3" x14ac:dyDescent="0.25">
      <c r="A256" s="2">
        <v>46277</v>
      </c>
      <c r="B256" t="s">
        <v>6</v>
      </c>
      <c r="C256" t="str">
        <f t="shared" si="3"/>
        <v/>
      </c>
    </row>
    <row r="257" spans="1:3" x14ac:dyDescent="0.25">
      <c r="A257" s="2">
        <v>46278</v>
      </c>
      <c r="B257" t="s">
        <v>8</v>
      </c>
      <c r="C257" t="str">
        <f t="shared" si="3"/>
        <v/>
      </c>
    </row>
    <row r="258" spans="1:3" x14ac:dyDescent="0.25">
      <c r="A258" s="2">
        <v>46279</v>
      </c>
      <c r="B258" t="s">
        <v>5</v>
      </c>
      <c r="C258" t="str">
        <f t="shared" ref="C258:C321" si="4">IF(ISERROR(VLOOKUP(A258,$D$3:$F$34,3,FALSE)),"",VLOOKUP(A258,$D$3:$F$34,3,FALSE))</f>
        <v/>
      </c>
    </row>
    <row r="259" spans="1:3" x14ac:dyDescent="0.25">
      <c r="A259" s="2">
        <v>46280</v>
      </c>
      <c r="B259" t="s">
        <v>7</v>
      </c>
      <c r="C259" t="str">
        <f t="shared" si="4"/>
        <v/>
      </c>
    </row>
    <row r="260" spans="1:3" x14ac:dyDescent="0.25">
      <c r="A260" s="2">
        <v>46281</v>
      </c>
      <c r="B260" t="s">
        <v>9</v>
      </c>
      <c r="C260" t="str">
        <f t="shared" si="4"/>
        <v/>
      </c>
    </row>
    <row r="261" spans="1:3" x14ac:dyDescent="0.25">
      <c r="A261" s="2">
        <v>46282</v>
      </c>
      <c r="B261" t="s">
        <v>10</v>
      </c>
      <c r="C261" t="str">
        <f t="shared" si="4"/>
        <v/>
      </c>
    </row>
    <row r="262" spans="1:3" x14ac:dyDescent="0.25">
      <c r="A262" s="2">
        <v>46283</v>
      </c>
      <c r="B262" t="s">
        <v>4</v>
      </c>
      <c r="C262" t="str">
        <f t="shared" si="4"/>
        <v/>
      </c>
    </row>
    <row r="263" spans="1:3" x14ac:dyDescent="0.25">
      <c r="A263" s="2">
        <v>46284</v>
      </c>
      <c r="B263" t="s">
        <v>6</v>
      </c>
      <c r="C263" t="str">
        <f t="shared" si="4"/>
        <v/>
      </c>
    </row>
    <row r="264" spans="1:3" x14ac:dyDescent="0.25">
      <c r="A264" s="2">
        <v>46285</v>
      </c>
      <c r="B264" t="s">
        <v>8</v>
      </c>
      <c r="C264" t="str">
        <f t="shared" si="4"/>
        <v/>
      </c>
    </row>
    <row r="265" spans="1:3" x14ac:dyDescent="0.25">
      <c r="A265" s="2">
        <v>46286</v>
      </c>
      <c r="B265" t="s">
        <v>5</v>
      </c>
      <c r="C265" t="str">
        <f t="shared" si="4"/>
        <v/>
      </c>
    </row>
    <row r="266" spans="1:3" x14ac:dyDescent="0.25">
      <c r="A266" s="2">
        <v>46287</v>
      </c>
      <c r="B266" t="s">
        <v>7</v>
      </c>
      <c r="C266" t="str">
        <f t="shared" si="4"/>
        <v/>
      </c>
    </row>
    <row r="267" spans="1:3" x14ac:dyDescent="0.25">
      <c r="A267" s="2">
        <v>46288</v>
      </c>
      <c r="B267" t="s">
        <v>9</v>
      </c>
      <c r="C267" t="str">
        <f t="shared" si="4"/>
        <v/>
      </c>
    </row>
    <row r="268" spans="1:3" x14ac:dyDescent="0.25">
      <c r="A268" s="2">
        <v>46289</v>
      </c>
      <c r="B268" t="s">
        <v>10</v>
      </c>
      <c r="C268" t="str">
        <f t="shared" si="4"/>
        <v/>
      </c>
    </row>
    <row r="269" spans="1:3" x14ac:dyDescent="0.25">
      <c r="A269" s="2">
        <v>46290</v>
      </c>
      <c r="B269" t="s">
        <v>4</v>
      </c>
      <c r="C269" t="str">
        <f t="shared" si="4"/>
        <v/>
      </c>
    </row>
    <row r="270" spans="1:3" x14ac:dyDescent="0.25">
      <c r="A270" s="2">
        <v>46291</v>
      </c>
      <c r="B270" t="s">
        <v>6</v>
      </c>
      <c r="C270" t="str">
        <f t="shared" si="4"/>
        <v/>
      </c>
    </row>
    <row r="271" spans="1:3" x14ac:dyDescent="0.25">
      <c r="A271" s="2">
        <v>46292</v>
      </c>
      <c r="B271" t="s">
        <v>8</v>
      </c>
      <c r="C271" t="str">
        <f t="shared" si="4"/>
        <v/>
      </c>
    </row>
    <row r="272" spans="1:3" x14ac:dyDescent="0.25">
      <c r="A272" s="2">
        <v>46293</v>
      </c>
      <c r="B272" t="s">
        <v>5</v>
      </c>
      <c r="C272" t="str">
        <f t="shared" si="4"/>
        <v/>
      </c>
    </row>
    <row r="273" spans="1:3" x14ac:dyDescent="0.25">
      <c r="A273" s="2">
        <v>46294</v>
      </c>
      <c r="B273" t="s">
        <v>7</v>
      </c>
      <c r="C273" t="str">
        <f t="shared" si="4"/>
        <v/>
      </c>
    </row>
    <row r="274" spans="1:3" x14ac:dyDescent="0.25">
      <c r="A274" s="2">
        <v>46295</v>
      </c>
      <c r="B274" t="s">
        <v>9</v>
      </c>
      <c r="C274" t="str">
        <f t="shared" si="4"/>
        <v/>
      </c>
    </row>
    <row r="275" spans="1:3" x14ac:dyDescent="0.25">
      <c r="A275" s="2">
        <v>46296</v>
      </c>
      <c r="B275" t="s">
        <v>10</v>
      </c>
      <c r="C275" t="str">
        <f t="shared" si="4"/>
        <v/>
      </c>
    </row>
    <row r="276" spans="1:3" x14ac:dyDescent="0.25">
      <c r="A276" s="2">
        <v>46297</v>
      </c>
      <c r="B276" t="s">
        <v>4</v>
      </c>
      <c r="C276" t="str">
        <f t="shared" si="4"/>
        <v/>
      </c>
    </row>
    <row r="277" spans="1:3" x14ac:dyDescent="0.25">
      <c r="A277" s="2">
        <v>46298</v>
      </c>
      <c r="B277" t="s">
        <v>6</v>
      </c>
      <c r="C277" t="str">
        <f t="shared" si="4"/>
        <v/>
      </c>
    </row>
    <row r="278" spans="1:3" x14ac:dyDescent="0.25">
      <c r="A278" s="2">
        <v>46299</v>
      </c>
      <c r="B278" t="s">
        <v>8</v>
      </c>
      <c r="C278" t="str">
        <f t="shared" si="4"/>
        <v/>
      </c>
    </row>
    <row r="279" spans="1:3" x14ac:dyDescent="0.25">
      <c r="A279" s="2">
        <v>46300</v>
      </c>
      <c r="B279" t="s">
        <v>5</v>
      </c>
      <c r="C279" t="str">
        <f t="shared" si="4"/>
        <v/>
      </c>
    </row>
    <row r="280" spans="1:3" x14ac:dyDescent="0.25">
      <c r="A280" s="2">
        <v>46301</v>
      </c>
      <c r="B280" t="s">
        <v>7</v>
      </c>
      <c r="C280" t="str">
        <f t="shared" si="4"/>
        <v/>
      </c>
    </row>
    <row r="281" spans="1:3" x14ac:dyDescent="0.25">
      <c r="A281" s="2">
        <v>46302</v>
      </c>
      <c r="B281" t="s">
        <v>9</v>
      </c>
      <c r="C281" t="str">
        <f t="shared" si="4"/>
        <v/>
      </c>
    </row>
    <row r="282" spans="1:3" x14ac:dyDescent="0.25">
      <c r="A282" s="2">
        <v>46303</v>
      </c>
      <c r="B282" t="s">
        <v>10</v>
      </c>
      <c r="C282" t="str">
        <f t="shared" si="4"/>
        <v/>
      </c>
    </row>
    <row r="283" spans="1:3" x14ac:dyDescent="0.25">
      <c r="A283" s="2">
        <v>46304</v>
      </c>
      <c r="B283" t="s">
        <v>4</v>
      </c>
      <c r="C283" t="str">
        <f t="shared" si="4"/>
        <v/>
      </c>
    </row>
    <row r="284" spans="1:3" x14ac:dyDescent="0.25">
      <c r="A284" s="2">
        <v>46305</v>
      </c>
      <c r="B284" t="s">
        <v>6</v>
      </c>
      <c r="C284" t="str">
        <f t="shared" si="4"/>
        <v/>
      </c>
    </row>
    <row r="285" spans="1:3" x14ac:dyDescent="0.25">
      <c r="A285" s="2">
        <v>46306</v>
      </c>
      <c r="B285" t="s">
        <v>8</v>
      </c>
      <c r="C285" t="str">
        <f t="shared" si="4"/>
        <v/>
      </c>
    </row>
    <row r="286" spans="1:3" x14ac:dyDescent="0.25">
      <c r="A286" s="2">
        <v>46307</v>
      </c>
      <c r="B286" t="s">
        <v>5</v>
      </c>
      <c r="C286" t="str">
        <f t="shared" si="4"/>
        <v/>
      </c>
    </row>
    <row r="287" spans="1:3" x14ac:dyDescent="0.25">
      <c r="A287" s="2">
        <v>46308</v>
      </c>
      <c r="B287" t="s">
        <v>7</v>
      </c>
      <c r="C287" t="str">
        <f t="shared" si="4"/>
        <v/>
      </c>
    </row>
    <row r="288" spans="1:3" x14ac:dyDescent="0.25">
      <c r="A288" s="2">
        <v>46309</v>
      </c>
      <c r="B288" t="s">
        <v>9</v>
      </c>
      <c r="C288" t="str">
        <f t="shared" si="4"/>
        <v/>
      </c>
    </row>
    <row r="289" spans="1:3" x14ac:dyDescent="0.25">
      <c r="A289" s="2">
        <v>46310</v>
      </c>
      <c r="B289" t="s">
        <v>10</v>
      </c>
      <c r="C289" t="str">
        <f t="shared" si="4"/>
        <v/>
      </c>
    </row>
    <row r="290" spans="1:3" x14ac:dyDescent="0.25">
      <c r="A290" s="2">
        <v>46311</v>
      </c>
      <c r="B290" t="s">
        <v>4</v>
      </c>
      <c r="C290" t="str">
        <f t="shared" si="4"/>
        <v/>
      </c>
    </row>
    <row r="291" spans="1:3" x14ac:dyDescent="0.25">
      <c r="A291" s="2">
        <v>46312</v>
      </c>
      <c r="B291" t="s">
        <v>6</v>
      </c>
      <c r="C291" t="str">
        <f t="shared" si="4"/>
        <v/>
      </c>
    </row>
    <row r="292" spans="1:3" x14ac:dyDescent="0.25">
      <c r="A292" s="2">
        <v>46313</v>
      </c>
      <c r="B292" t="s">
        <v>8</v>
      </c>
      <c r="C292" t="str">
        <f t="shared" si="4"/>
        <v/>
      </c>
    </row>
    <row r="293" spans="1:3" x14ac:dyDescent="0.25">
      <c r="A293" s="2">
        <v>46314</v>
      </c>
      <c r="B293" t="s">
        <v>5</v>
      </c>
      <c r="C293" t="str">
        <f t="shared" si="4"/>
        <v/>
      </c>
    </row>
    <row r="294" spans="1:3" x14ac:dyDescent="0.25">
      <c r="A294" s="2">
        <v>46315</v>
      </c>
      <c r="B294" t="s">
        <v>7</v>
      </c>
      <c r="C294" t="str">
        <f t="shared" si="4"/>
        <v/>
      </c>
    </row>
    <row r="295" spans="1:3" x14ac:dyDescent="0.25">
      <c r="A295" s="2">
        <v>46316</v>
      </c>
      <c r="B295" t="s">
        <v>9</v>
      </c>
      <c r="C295" t="str">
        <f t="shared" si="4"/>
        <v/>
      </c>
    </row>
    <row r="296" spans="1:3" x14ac:dyDescent="0.25">
      <c r="A296" s="2">
        <v>46317</v>
      </c>
      <c r="B296" t="s">
        <v>10</v>
      </c>
      <c r="C296" t="str">
        <f t="shared" si="4"/>
        <v/>
      </c>
    </row>
    <row r="297" spans="1:3" x14ac:dyDescent="0.25">
      <c r="A297" s="2">
        <v>46318</v>
      </c>
      <c r="B297" t="s">
        <v>4</v>
      </c>
      <c r="C297" t="str">
        <f t="shared" si="4"/>
        <v/>
      </c>
    </row>
    <row r="298" spans="1:3" x14ac:dyDescent="0.25">
      <c r="A298" s="2">
        <v>46319</v>
      </c>
      <c r="B298" t="s">
        <v>6</v>
      </c>
      <c r="C298" t="str">
        <f t="shared" si="4"/>
        <v/>
      </c>
    </row>
    <row r="299" spans="1:3" x14ac:dyDescent="0.25">
      <c r="A299" s="2">
        <v>46320</v>
      </c>
      <c r="B299" t="s">
        <v>8</v>
      </c>
      <c r="C299" t="str">
        <f t="shared" si="4"/>
        <v>Vintertid</v>
      </c>
    </row>
    <row r="300" spans="1:3" x14ac:dyDescent="0.25">
      <c r="A300" s="2">
        <v>46321</v>
      </c>
      <c r="B300" t="s">
        <v>5</v>
      </c>
      <c r="C300" t="str">
        <f t="shared" si="4"/>
        <v/>
      </c>
    </row>
    <row r="301" spans="1:3" x14ac:dyDescent="0.25">
      <c r="A301" s="2">
        <v>46322</v>
      </c>
      <c r="B301" t="s">
        <v>7</v>
      </c>
      <c r="C301" t="str">
        <f t="shared" si="4"/>
        <v/>
      </c>
    </row>
    <row r="302" spans="1:3" x14ac:dyDescent="0.25">
      <c r="A302" s="2">
        <v>46323</v>
      </c>
      <c r="B302" t="s">
        <v>9</v>
      </c>
      <c r="C302" t="str">
        <f t="shared" si="4"/>
        <v/>
      </c>
    </row>
    <row r="303" spans="1:3" x14ac:dyDescent="0.25">
      <c r="A303" s="2">
        <v>46324</v>
      </c>
      <c r="B303" t="s">
        <v>10</v>
      </c>
      <c r="C303" t="str">
        <f t="shared" si="4"/>
        <v/>
      </c>
    </row>
    <row r="304" spans="1:3" x14ac:dyDescent="0.25">
      <c r="A304" s="2">
        <v>46325</v>
      </c>
      <c r="B304" t="s">
        <v>4</v>
      </c>
      <c r="C304" t="str">
        <f t="shared" si="4"/>
        <v/>
      </c>
    </row>
    <row r="305" spans="1:3" x14ac:dyDescent="0.25">
      <c r="A305" s="2">
        <v>46326</v>
      </c>
      <c r="B305" t="s">
        <v>6</v>
      </c>
      <c r="C305" t="str">
        <f t="shared" si="4"/>
        <v>Alla helgons dag</v>
      </c>
    </row>
    <row r="306" spans="1:3" x14ac:dyDescent="0.25">
      <c r="A306" s="2">
        <v>46327</v>
      </c>
      <c r="B306" t="s">
        <v>8</v>
      </c>
      <c r="C306" t="str">
        <f t="shared" si="4"/>
        <v/>
      </c>
    </row>
    <row r="307" spans="1:3" x14ac:dyDescent="0.25">
      <c r="A307" s="2">
        <v>46328</v>
      </c>
      <c r="B307" t="s">
        <v>5</v>
      </c>
      <c r="C307" t="str">
        <f t="shared" si="4"/>
        <v/>
      </c>
    </row>
    <row r="308" spans="1:3" x14ac:dyDescent="0.25">
      <c r="A308" s="2">
        <v>46329</v>
      </c>
      <c r="B308" t="s">
        <v>7</v>
      </c>
      <c r="C308" t="str">
        <f t="shared" si="4"/>
        <v/>
      </c>
    </row>
    <row r="309" spans="1:3" x14ac:dyDescent="0.25">
      <c r="A309" s="2">
        <v>46330</v>
      </c>
      <c r="B309" t="s">
        <v>9</v>
      </c>
      <c r="C309" t="str">
        <f t="shared" si="4"/>
        <v/>
      </c>
    </row>
    <row r="310" spans="1:3" x14ac:dyDescent="0.25">
      <c r="A310" s="2">
        <v>46331</v>
      </c>
      <c r="B310" t="s">
        <v>10</v>
      </c>
      <c r="C310" t="str">
        <f t="shared" si="4"/>
        <v/>
      </c>
    </row>
    <row r="311" spans="1:3" x14ac:dyDescent="0.25">
      <c r="A311" s="2">
        <v>46332</v>
      </c>
      <c r="B311" t="s">
        <v>4</v>
      </c>
      <c r="C311" t="str">
        <f t="shared" si="4"/>
        <v/>
      </c>
    </row>
    <row r="312" spans="1:3" x14ac:dyDescent="0.25">
      <c r="A312" s="2">
        <v>46333</v>
      </c>
      <c r="B312" t="s">
        <v>6</v>
      </c>
      <c r="C312" t="str">
        <f t="shared" si="4"/>
        <v/>
      </c>
    </row>
    <row r="313" spans="1:3" x14ac:dyDescent="0.25">
      <c r="A313" s="2">
        <v>46334</v>
      </c>
      <c r="B313" t="s">
        <v>8</v>
      </c>
      <c r="C313" t="str">
        <f t="shared" si="4"/>
        <v>Fars dag</v>
      </c>
    </row>
    <row r="314" spans="1:3" x14ac:dyDescent="0.25">
      <c r="A314" s="2">
        <v>46335</v>
      </c>
      <c r="B314" t="s">
        <v>5</v>
      </c>
      <c r="C314" t="str">
        <f t="shared" si="4"/>
        <v/>
      </c>
    </row>
    <row r="315" spans="1:3" x14ac:dyDescent="0.25">
      <c r="A315" s="2">
        <v>46336</v>
      </c>
      <c r="B315" t="s">
        <v>7</v>
      </c>
      <c r="C315" t="str">
        <f t="shared" si="4"/>
        <v/>
      </c>
    </row>
    <row r="316" spans="1:3" x14ac:dyDescent="0.25">
      <c r="A316" s="2">
        <v>46337</v>
      </c>
      <c r="B316" t="s">
        <v>9</v>
      </c>
      <c r="C316" t="str">
        <f t="shared" si="4"/>
        <v/>
      </c>
    </row>
    <row r="317" spans="1:3" x14ac:dyDescent="0.25">
      <c r="A317" s="2">
        <v>46338</v>
      </c>
      <c r="B317" t="s">
        <v>10</v>
      </c>
      <c r="C317" t="str">
        <f t="shared" si="4"/>
        <v/>
      </c>
    </row>
    <row r="318" spans="1:3" x14ac:dyDescent="0.25">
      <c r="A318" s="2">
        <v>46339</v>
      </c>
      <c r="B318" t="s">
        <v>4</v>
      </c>
      <c r="C318" t="str">
        <f t="shared" si="4"/>
        <v/>
      </c>
    </row>
    <row r="319" spans="1:3" x14ac:dyDescent="0.25">
      <c r="A319" s="2">
        <v>46340</v>
      </c>
      <c r="B319" t="s">
        <v>6</v>
      </c>
      <c r="C319" t="str">
        <f t="shared" si="4"/>
        <v/>
      </c>
    </row>
    <row r="320" spans="1:3" x14ac:dyDescent="0.25">
      <c r="A320" s="2">
        <v>46341</v>
      </c>
      <c r="B320" t="s">
        <v>8</v>
      </c>
      <c r="C320" t="str">
        <f t="shared" si="4"/>
        <v/>
      </c>
    </row>
    <row r="321" spans="1:3" x14ac:dyDescent="0.25">
      <c r="A321" s="2">
        <v>46342</v>
      </c>
      <c r="B321" t="s">
        <v>5</v>
      </c>
      <c r="C321" t="str">
        <f t="shared" si="4"/>
        <v/>
      </c>
    </row>
    <row r="322" spans="1:3" x14ac:dyDescent="0.25">
      <c r="A322" s="2">
        <v>46343</v>
      </c>
      <c r="B322" t="s">
        <v>7</v>
      </c>
      <c r="C322" t="str">
        <f t="shared" ref="C322:C367" si="5">IF(ISERROR(VLOOKUP(A322,$D$3:$F$34,3,FALSE)),"",VLOOKUP(A322,$D$3:$F$34,3,FALSE))</f>
        <v/>
      </c>
    </row>
    <row r="323" spans="1:3" x14ac:dyDescent="0.25">
      <c r="A323" s="2">
        <v>46344</v>
      </c>
      <c r="B323" t="s">
        <v>9</v>
      </c>
      <c r="C323" t="str">
        <f t="shared" si="5"/>
        <v/>
      </c>
    </row>
    <row r="324" spans="1:3" x14ac:dyDescent="0.25">
      <c r="A324" s="2">
        <v>46345</v>
      </c>
      <c r="B324" t="s">
        <v>10</v>
      </c>
      <c r="C324" t="str">
        <f t="shared" si="5"/>
        <v/>
      </c>
    </row>
    <row r="325" spans="1:3" x14ac:dyDescent="0.25">
      <c r="A325" s="2">
        <v>46346</v>
      </c>
      <c r="B325" t="s">
        <v>4</v>
      </c>
      <c r="C325" t="str">
        <f t="shared" si="5"/>
        <v/>
      </c>
    </row>
    <row r="326" spans="1:3" x14ac:dyDescent="0.25">
      <c r="A326" s="2">
        <v>46347</v>
      </c>
      <c r="B326" t="s">
        <v>6</v>
      </c>
      <c r="C326" t="str">
        <f t="shared" si="5"/>
        <v/>
      </c>
    </row>
    <row r="327" spans="1:3" x14ac:dyDescent="0.25">
      <c r="A327" s="2">
        <v>46348</v>
      </c>
      <c r="B327" t="s">
        <v>8</v>
      </c>
      <c r="C327" t="str">
        <f t="shared" si="5"/>
        <v/>
      </c>
    </row>
    <row r="328" spans="1:3" x14ac:dyDescent="0.25">
      <c r="A328" s="2">
        <v>46349</v>
      </c>
      <c r="B328" t="s">
        <v>5</v>
      </c>
      <c r="C328" t="str">
        <f t="shared" si="5"/>
        <v/>
      </c>
    </row>
    <row r="329" spans="1:3" x14ac:dyDescent="0.25">
      <c r="A329" s="2">
        <v>46350</v>
      </c>
      <c r="B329" t="s">
        <v>7</v>
      </c>
      <c r="C329" t="str">
        <f t="shared" si="5"/>
        <v/>
      </c>
    </row>
    <row r="330" spans="1:3" x14ac:dyDescent="0.25">
      <c r="A330" s="2">
        <v>46351</v>
      </c>
      <c r="B330" t="s">
        <v>9</v>
      </c>
      <c r="C330" t="str">
        <f t="shared" si="5"/>
        <v/>
      </c>
    </row>
    <row r="331" spans="1:3" x14ac:dyDescent="0.25">
      <c r="A331" s="2">
        <v>46352</v>
      </c>
      <c r="B331" t="s">
        <v>10</v>
      </c>
      <c r="C331" t="str">
        <f t="shared" si="5"/>
        <v/>
      </c>
    </row>
    <row r="332" spans="1:3" x14ac:dyDescent="0.25">
      <c r="A332" s="2">
        <v>46353</v>
      </c>
      <c r="B332" t="s">
        <v>4</v>
      </c>
      <c r="C332" t="str">
        <f t="shared" si="5"/>
        <v/>
      </c>
    </row>
    <row r="333" spans="1:3" x14ac:dyDescent="0.25">
      <c r="A333" s="2">
        <v>46354</v>
      </c>
      <c r="B333" t="s">
        <v>6</v>
      </c>
      <c r="C333" t="str">
        <f t="shared" si="5"/>
        <v/>
      </c>
    </row>
    <row r="334" spans="1:3" x14ac:dyDescent="0.25">
      <c r="A334" s="2">
        <v>46355</v>
      </c>
      <c r="B334" t="s">
        <v>8</v>
      </c>
      <c r="C334" t="str">
        <f t="shared" si="5"/>
        <v/>
      </c>
    </row>
    <row r="335" spans="1:3" x14ac:dyDescent="0.25">
      <c r="A335" s="2">
        <v>46356</v>
      </c>
      <c r="B335" t="s">
        <v>5</v>
      </c>
      <c r="C335" t="str">
        <f t="shared" si="5"/>
        <v/>
      </c>
    </row>
    <row r="336" spans="1:3" x14ac:dyDescent="0.25">
      <c r="A336" s="2">
        <v>46357</v>
      </c>
      <c r="B336" t="s">
        <v>7</v>
      </c>
      <c r="C336" t="str">
        <f t="shared" si="5"/>
        <v/>
      </c>
    </row>
    <row r="337" spans="1:3" x14ac:dyDescent="0.25">
      <c r="A337" s="2">
        <v>46358</v>
      </c>
      <c r="B337" t="s">
        <v>9</v>
      </c>
      <c r="C337" t="str">
        <f t="shared" si="5"/>
        <v/>
      </c>
    </row>
    <row r="338" spans="1:3" x14ac:dyDescent="0.25">
      <c r="A338" s="2">
        <v>46359</v>
      </c>
      <c r="B338" t="s">
        <v>10</v>
      </c>
      <c r="C338" t="str">
        <f t="shared" si="5"/>
        <v/>
      </c>
    </row>
    <row r="339" spans="1:3" x14ac:dyDescent="0.25">
      <c r="A339" s="2">
        <v>46360</v>
      </c>
      <c r="B339" t="s">
        <v>4</v>
      </c>
      <c r="C339" t="str">
        <f t="shared" si="5"/>
        <v/>
      </c>
    </row>
    <row r="340" spans="1:3" x14ac:dyDescent="0.25">
      <c r="A340" s="2">
        <v>46361</v>
      </c>
      <c r="B340" t="s">
        <v>6</v>
      </c>
      <c r="C340" t="str">
        <f t="shared" si="5"/>
        <v/>
      </c>
    </row>
    <row r="341" spans="1:3" x14ac:dyDescent="0.25">
      <c r="A341" s="2">
        <v>46362</v>
      </c>
      <c r="B341" t="s">
        <v>8</v>
      </c>
      <c r="C341" t="str">
        <f t="shared" si="5"/>
        <v/>
      </c>
    </row>
    <row r="342" spans="1:3" x14ac:dyDescent="0.25">
      <c r="A342" s="2">
        <v>46363</v>
      </c>
      <c r="B342" t="s">
        <v>5</v>
      </c>
      <c r="C342" t="str">
        <f t="shared" si="5"/>
        <v/>
      </c>
    </row>
    <row r="343" spans="1:3" x14ac:dyDescent="0.25">
      <c r="A343" s="2">
        <v>46364</v>
      </c>
      <c r="B343" t="s">
        <v>7</v>
      </c>
      <c r="C343" t="str">
        <f t="shared" si="5"/>
        <v/>
      </c>
    </row>
    <row r="344" spans="1:3" x14ac:dyDescent="0.25">
      <c r="A344" s="2">
        <v>46365</v>
      </c>
      <c r="B344" t="s">
        <v>9</v>
      </c>
      <c r="C344" t="str">
        <f t="shared" si="5"/>
        <v/>
      </c>
    </row>
    <row r="345" spans="1:3" x14ac:dyDescent="0.25">
      <c r="A345" s="2">
        <v>46366</v>
      </c>
      <c r="B345" t="s">
        <v>10</v>
      </c>
      <c r="C345" t="str">
        <f t="shared" si="5"/>
        <v/>
      </c>
    </row>
    <row r="346" spans="1:3" x14ac:dyDescent="0.25">
      <c r="A346" s="2">
        <v>46367</v>
      </c>
      <c r="B346" t="s">
        <v>4</v>
      </c>
      <c r="C346" t="str">
        <f t="shared" si="5"/>
        <v/>
      </c>
    </row>
    <row r="347" spans="1:3" x14ac:dyDescent="0.25">
      <c r="A347" s="2">
        <v>46368</v>
      </c>
      <c r="B347" t="s">
        <v>6</v>
      </c>
      <c r="C347" t="str">
        <f t="shared" si="5"/>
        <v/>
      </c>
    </row>
    <row r="348" spans="1:3" x14ac:dyDescent="0.25">
      <c r="A348" s="2">
        <v>46369</v>
      </c>
      <c r="B348" t="s">
        <v>8</v>
      </c>
      <c r="C348" t="str">
        <f t="shared" si="5"/>
        <v>Lucia</v>
      </c>
    </row>
    <row r="349" spans="1:3" x14ac:dyDescent="0.25">
      <c r="A349" s="2">
        <v>46370</v>
      </c>
      <c r="B349" t="s">
        <v>5</v>
      </c>
      <c r="C349" t="str">
        <f t="shared" si="5"/>
        <v/>
      </c>
    </row>
    <row r="350" spans="1:3" x14ac:dyDescent="0.25">
      <c r="A350" s="2">
        <v>46371</v>
      </c>
      <c r="B350" t="s">
        <v>7</v>
      </c>
      <c r="C350" t="str">
        <f t="shared" si="5"/>
        <v/>
      </c>
    </row>
    <row r="351" spans="1:3" x14ac:dyDescent="0.25">
      <c r="A351" s="2">
        <v>46372</v>
      </c>
      <c r="B351" t="s">
        <v>9</v>
      </c>
      <c r="C351" t="str">
        <f t="shared" si="5"/>
        <v/>
      </c>
    </row>
    <row r="352" spans="1:3" x14ac:dyDescent="0.25">
      <c r="A352" s="2">
        <v>46373</v>
      </c>
      <c r="B352" t="s">
        <v>10</v>
      </c>
      <c r="C352" t="str">
        <f t="shared" si="5"/>
        <v/>
      </c>
    </row>
    <row r="353" spans="1:3" x14ac:dyDescent="0.25">
      <c r="A353" s="2">
        <v>46374</v>
      </c>
      <c r="B353" t="s">
        <v>4</v>
      </c>
      <c r="C353" t="str">
        <f t="shared" si="5"/>
        <v/>
      </c>
    </row>
    <row r="354" spans="1:3" x14ac:dyDescent="0.25">
      <c r="A354" s="2">
        <v>46375</v>
      </c>
      <c r="B354" t="s">
        <v>6</v>
      </c>
      <c r="C354" t="str">
        <f t="shared" si="5"/>
        <v/>
      </c>
    </row>
    <row r="355" spans="1:3" x14ac:dyDescent="0.25">
      <c r="A355" s="2">
        <v>46376</v>
      </c>
      <c r="B355" t="s">
        <v>8</v>
      </c>
      <c r="C355" t="str">
        <f t="shared" si="5"/>
        <v/>
      </c>
    </row>
    <row r="356" spans="1:3" x14ac:dyDescent="0.25">
      <c r="A356" s="2">
        <v>46377</v>
      </c>
      <c r="B356" t="s">
        <v>5</v>
      </c>
      <c r="C356" t="str">
        <f t="shared" si="5"/>
        <v/>
      </c>
    </row>
    <row r="357" spans="1:3" x14ac:dyDescent="0.25">
      <c r="A357" s="2">
        <v>46378</v>
      </c>
      <c r="B357" t="s">
        <v>7</v>
      </c>
      <c r="C357" t="str">
        <f t="shared" si="5"/>
        <v/>
      </c>
    </row>
    <row r="358" spans="1:3" x14ac:dyDescent="0.25">
      <c r="A358" s="2">
        <v>46379</v>
      </c>
      <c r="B358" t="s">
        <v>9</v>
      </c>
      <c r="C358" t="str">
        <f t="shared" si="5"/>
        <v/>
      </c>
    </row>
    <row r="359" spans="1:3" x14ac:dyDescent="0.25">
      <c r="A359" s="2">
        <v>46380</v>
      </c>
      <c r="B359" t="s">
        <v>10</v>
      </c>
      <c r="C359" t="str">
        <f t="shared" si="5"/>
        <v>Julafton</v>
      </c>
    </row>
    <row r="360" spans="1:3" x14ac:dyDescent="0.25">
      <c r="A360" s="2">
        <v>46381</v>
      </c>
      <c r="B360" t="s">
        <v>4</v>
      </c>
      <c r="C360" t="str">
        <f t="shared" si="5"/>
        <v>Juldagen</v>
      </c>
    </row>
    <row r="361" spans="1:3" x14ac:dyDescent="0.25">
      <c r="A361" s="2">
        <v>46382</v>
      </c>
      <c r="B361" t="s">
        <v>6</v>
      </c>
      <c r="C361" t="str">
        <f t="shared" si="5"/>
        <v>Annandag jul</v>
      </c>
    </row>
    <row r="362" spans="1:3" x14ac:dyDescent="0.25">
      <c r="A362" s="2">
        <v>46383</v>
      </c>
      <c r="B362" t="s">
        <v>8</v>
      </c>
      <c r="C362" t="str">
        <f t="shared" si="5"/>
        <v/>
      </c>
    </row>
    <row r="363" spans="1:3" x14ac:dyDescent="0.25">
      <c r="A363" s="2">
        <v>46384</v>
      </c>
      <c r="B363" t="s">
        <v>5</v>
      </c>
      <c r="C363" t="str">
        <f t="shared" si="5"/>
        <v/>
      </c>
    </row>
    <row r="364" spans="1:3" x14ac:dyDescent="0.25">
      <c r="A364" s="2">
        <v>46385</v>
      </c>
      <c r="B364" t="s">
        <v>7</v>
      </c>
      <c r="C364" t="str">
        <f t="shared" si="5"/>
        <v/>
      </c>
    </row>
    <row r="365" spans="1:3" x14ac:dyDescent="0.25">
      <c r="A365" s="2">
        <v>46386</v>
      </c>
      <c r="B365" t="s">
        <v>9</v>
      </c>
      <c r="C365" t="str">
        <f t="shared" si="5"/>
        <v/>
      </c>
    </row>
    <row r="366" spans="1:3" x14ac:dyDescent="0.25">
      <c r="A366" s="2">
        <v>46387</v>
      </c>
      <c r="B366" t="s">
        <v>10</v>
      </c>
      <c r="C366" t="str">
        <f t="shared" si="5"/>
        <v>Nyårsafton</v>
      </c>
    </row>
    <row r="367" spans="1:3" x14ac:dyDescent="0.25">
      <c r="A367" s="2"/>
      <c r="C367" t="str">
        <f t="shared" si="5"/>
        <v/>
      </c>
    </row>
  </sheetData>
  <mergeCells count="1">
    <mergeCell ref="D1:F1"/>
  </mergeCells>
  <phoneticPr fontId="8" type="noConversion"/>
  <printOptions gridLines="1"/>
  <pageMargins left="0.70866141732283472" right="0.43307086614173229" top="0.74803149606299213" bottom="0.74803149606299213" header="0.31496062992125984" footer="0.31496062992125984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67003-3E70-4FC5-AFD9-7CCBDDD3D571}">
  <dimension ref="A1:S51"/>
  <sheetViews>
    <sheetView showGridLines="0" workbookViewId="0">
      <pane ySplit="1" topLeftCell="A2" activePane="bottomLeft" state="frozen"/>
      <selection pane="bottomLeft" activeCell="P12" sqref="P12"/>
    </sheetView>
  </sheetViews>
  <sheetFormatPr defaultRowHeight="15" x14ac:dyDescent="0.25"/>
  <cols>
    <col min="1" max="1" width="6.5703125" customWidth="1"/>
    <col min="2" max="2" width="10.5703125" customWidth="1"/>
    <col min="3" max="3" width="10.42578125" customWidth="1"/>
    <col min="4" max="4" width="6.85546875" customWidth="1"/>
    <col min="6" max="6" width="9.85546875" bestFit="1" customWidth="1"/>
    <col min="7" max="7" width="9.42578125" bestFit="1" customWidth="1"/>
    <col min="8" max="8" width="11" customWidth="1"/>
    <col min="19" max="19" width="10.42578125" hidden="1" customWidth="1"/>
  </cols>
  <sheetData>
    <row r="1" spans="1:19" ht="22.5" customHeight="1" x14ac:dyDescent="0.25">
      <c r="A1" s="149" t="str">
        <f>"Kumnets tidsschema år " &amp; C5</f>
        <v>Kumnets tidsschema år 2026</v>
      </c>
      <c r="B1" s="149"/>
      <c r="C1" s="149"/>
      <c r="D1" s="149"/>
      <c r="E1" s="149"/>
      <c r="F1" s="149"/>
      <c r="G1" s="149"/>
      <c r="H1" s="149"/>
      <c r="I1" s="149"/>
    </row>
    <row r="2" spans="1:19" ht="9.9499999999999993" customHeight="1" x14ac:dyDescent="0.25"/>
    <row r="3" spans="1:19" ht="18.75" x14ac:dyDescent="0.3">
      <c r="A3" s="53" t="s">
        <v>68</v>
      </c>
    </row>
    <row r="4" spans="1:19" ht="3" customHeight="1" x14ac:dyDescent="0.25"/>
    <row r="5" spans="1:19" x14ac:dyDescent="0.25">
      <c r="A5" t="s">
        <v>95</v>
      </c>
      <c r="C5" s="54">
        <v>2026</v>
      </c>
    </row>
    <row r="6" spans="1:19" x14ac:dyDescent="0.25">
      <c r="A6" t="s">
        <v>48</v>
      </c>
      <c r="C6" s="156" t="s">
        <v>160</v>
      </c>
      <c r="D6" s="156"/>
      <c r="E6" s="156"/>
      <c r="F6" s="156"/>
      <c r="G6" s="156"/>
    </row>
    <row r="7" spans="1:19" x14ac:dyDescent="0.25">
      <c r="A7" t="s">
        <v>49</v>
      </c>
      <c r="C7" s="156" t="s">
        <v>160</v>
      </c>
      <c r="D7" s="156"/>
      <c r="E7" s="156"/>
      <c r="F7" s="156"/>
      <c r="G7" s="156"/>
    </row>
    <row r="8" spans="1:19" ht="8.4499999999999993" customHeight="1" x14ac:dyDescent="0.25"/>
    <row r="9" spans="1:19" ht="18.75" x14ac:dyDescent="0.3">
      <c r="A9" s="53" t="s">
        <v>147</v>
      </c>
    </row>
    <row r="10" spans="1:19" x14ac:dyDescent="0.25">
      <c r="A10" t="s">
        <v>140</v>
      </c>
    </row>
    <row r="11" spans="1:19" x14ac:dyDescent="0.25">
      <c r="A11" s="55" t="s">
        <v>152</v>
      </c>
      <c r="F11" s="56"/>
    </row>
    <row r="12" spans="1:19" x14ac:dyDescent="0.25">
      <c r="A12" s="55" t="s">
        <v>142</v>
      </c>
      <c r="F12" s="56"/>
    </row>
    <row r="13" spans="1:19" ht="15.75" thickBot="1" x14ac:dyDescent="0.3">
      <c r="A13" s="55"/>
      <c r="F13" s="56"/>
    </row>
    <row r="14" spans="1:19" ht="18.75" x14ac:dyDescent="0.3">
      <c r="A14" s="157" t="s">
        <v>159</v>
      </c>
      <c r="B14" s="158"/>
      <c r="C14" s="158"/>
      <c r="D14" s="158"/>
      <c r="E14" s="158"/>
      <c r="F14" s="159"/>
      <c r="G14" s="31">
        <v>38.25</v>
      </c>
      <c r="K14" s="129" t="s">
        <v>161</v>
      </c>
      <c r="S14" s="58">
        <v>38.25</v>
      </c>
    </row>
    <row r="15" spans="1:19" ht="15.75" thickBot="1" x14ac:dyDescent="0.3">
      <c r="A15" s="57"/>
      <c r="B15" s="57"/>
      <c r="C15" s="57"/>
      <c r="D15" s="57"/>
      <c r="E15" s="57"/>
      <c r="F15" s="57"/>
      <c r="G15" s="59"/>
      <c r="S15" s="60">
        <v>40</v>
      </c>
    </row>
    <row r="16" spans="1:19" ht="15.75" thickBot="1" x14ac:dyDescent="0.3">
      <c r="A16" s="152" t="s">
        <v>59</v>
      </c>
      <c r="B16" s="153"/>
      <c r="C16" s="153"/>
      <c r="D16" s="153"/>
      <c r="E16" s="153"/>
      <c r="F16" s="153"/>
      <c r="G16" s="154"/>
      <c r="S16" s="61" t="str">
        <f>IF(G14=38.25,"Snitt-tid/dag","")</f>
        <v>Snitt-tid/dag</v>
      </c>
    </row>
    <row r="17" spans="1:19" x14ac:dyDescent="0.25">
      <c r="A17" s="22" t="s">
        <v>38</v>
      </c>
      <c r="B17" s="62" t="s">
        <v>60</v>
      </c>
      <c r="C17" s="62" t="s">
        <v>61</v>
      </c>
      <c r="D17" s="62" t="s">
        <v>62</v>
      </c>
      <c r="E17" s="62" t="s">
        <v>90</v>
      </c>
      <c r="F17" s="62" t="s">
        <v>88</v>
      </c>
      <c r="G17" s="62" t="s">
        <v>89</v>
      </c>
      <c r="S17" s="63">
        <f>IF($G$14=38.25,IF(F18&gt;0,TRUNC(F18/7,2),""),"")</f>
        <v>5.46</v>
      </c>
    </row>
    <row r="18" spans="1:19" x14ac:dyDescent="0.25">
      <c r="A18" s="54" t="s">
        <v>63</v>
      </c>
      <c r="B18" s="32">
        <v>46023</v>
      </c>
      <c r="C18" s="32">
        <v>46387</v>
      </c>
      <c r="D18" s="33">
        <v>1</v>
      </c>
      <c r="E18" s="31">
        <v>5</v>
      </c>
      <c r="F18" s="64">
        <f>IF(E18=0,0,D18*$G$14)</f>
        <v>38.25</v>
      </c>
      <c r="G18" s="64">
        <f>IF(E18=0,"",F18/E18)</f>
        <v>7.65</v>
      </c>
      <c r="S18" s="65">
        <f>IF($G$14=38.25,IF(F19&gt;0,TRUNC(F19/7,2),""),"")</f>
        <v>3.27</v>
      </c>
    </row>
    <row r="19" spans="1:19" x14ac:dyDescent="0.25">
      <c r="A19" s="54" t="s">
        <v>64</v>
      </c>
      <c r="B19" s="66">
        <f>IF(C19&gt;0,C18+1,"")</f>
        <v>46388</v>
      </c>
      <c r="C19" s="32">
        <v>45884</v>
      </c>
      <c r="D19" s="33">
        <v>0.6</v>
      </c>
      <c r="E19" s="31">
        <v>3</v>
      </c>
      <c r="F19" s="64">
        <f>IF(E19=0,0,D19*$G$14)</f>
        <v>22.95</v>
      </c>
      <c r="G19" s="64">
        <f t="shared" ref="G19:G22" si="0">IF(E19=0,"",F19/E19)</f>
        <v>7.6499999999999995</v>
      </c>
      <c r="S19" s="65" t="str">
        <f>IF($G$14=38.25,IF(F20&gt;0,TRUNC(F20/7,2),""),"")</f>
        <v/>
      </c>
    </row>
    <row r="20" spans="1:19" x14ac:dyDescent="0.25">
      <c r="A20" s="54" t="s">
        <v>65</v>
      </c>
      <c r="B20" s="66">
        <f t="shared" ref="B20:B22" si="1">IF(C20&gt;0,C19+1,"")</f>
        <v>45885</v>
      </c>
      <c r="C20" s="32">
        <v>45891</v>
      </c>
      <c r="D20" s="33">
        <v>0</v>
      </c>
      <c r="E20" s="31">
        <v>0</v>
      </c>
      <c r="F20" s="64">
        <f>IF(E20=0,0,D20*$G$14)</f>
        <v>0</v>
      </c>
      <c r="G20" s="64" t="str">
        <f t="shared" si="0"/>
        <v/>
      </c>
      <c r="S20" s="65">
        <f>IF($G$14=38.25,IF(F21&gt;0,TRUNC(F21/7,2),""),"")</f>
        <v>4.37</v>
      </c>
    </row>
    <row r="21" spans="1:19" x14ac:dyDescent="0.25">
      <c r="A21" s="54" t="s">
        <v>66</v>
      </c>
      <c r="B21" s="66">
        <f t="shared" si="1"/>
        <v>45892</v>
      </c>
      <c r="C21" s="32">
        <v>46022</v>
      </c>
      <c r="D21" s="33">
        <v>0.8</v>
      </c>
      <c r="E21" s="31">
        <v>4</v>
      </c>
      <c r="F21" s="64">
        <f>IF(E21=0,0,D21*$G$14)</f>
        <v>30.6</v>
      </c>
      <c r="G21" s="64">
        <f t="shared" si="0"/>
        <v>7.65</v>
      </c>
      <c r="S21" s="67" t="str">
        <f>IF($G$14=38.25,IF(F22&gt;0,TRUNC(F22/7,2),""),"")</f>
        <v/>
      </c>
    </row>
    <row r="22" spans="1:19" x14ac:dyDescent="0.25">
      <c r="A22" s="54" t="s">
        <v>67</v>
      </c>
      <c r="B22" s="66" t="str">
        <f t="shared" si="1"/>
        <v/>
      </c>
      <c r="C22" s="32"/>
      <c r="D22" s="33"/>
      <c r="E22" s="31"/>
      <c r="F22" s="64">
        <f>IF(E22=0,0,D22*$G$14)</f>
        <v>0</v>
      </c>
      <c r="G22" s="64" t="str">
        <f t="shared" si="0"/>
        <v/>
      </c>
    </row>
    <row r="31" spans="1:19" ht="18.75" x14ac:dyDescent="0.3">
      <c r="A31" s="150" t="s">
        <v>118</v>
      </c>
      <c r="B31" s="150"/>
      <c r="C31" s="150"/>
      <c r="D31" s="150"/>
      <c r="E31" s="150"/>
      <c r="F31" s="150"/>
      <c r="G31" s="150"/>
    </row>
    <row r="32" spans="1:19" x14ac:dyDescent="0.25">
      <c r="A32" t="s">
        <v>120</v>
      </c>
    </row>
    <row r="33" spans="1:7" x14ac:dyDescent="0.25">
      <c r="A33" t="s">
        <v>121</v>
      </c>
    </row>
    <row r="34" spans="1:7" x14ac:dyDescent="0.25">
      <c r="A34" t="s">
        <v>122</v>
      </c>
    </row>
    <row r="35" spans="1:7" x14ac:dyDescent="0.25">
      <c r="A35" s="37" t="s">
        <v>123</v>
      </c>
    </row>
    <row r="36" spans="1:7" x14ac:dyDescent="0.25">
      <c r="A36" s="68"/>
      <c r="C36" s="68" t="s">
        <v>111</v>
      </c>
    </row>
    <row r="37" spans="1:7" x14ac:dyDescent="0.25">
      <c r="A37" s="151" t="s">
        <v>119</v>
      </c>
      <c r="B37" s="151"/>
      <c r="C37" s="151"/>
      <c r="D37" s="151"/>
      <c r="E37" s="151"/>
      <c r="F37" s="151"/>
      <c r="G37" s="151"/>
    </row>
    <row r="39" spans="1:7" ht="18.75" x14ac:dyDescent="0.3">
      <c r="A39" s="155" t="s">
        <v>96</v>
      </c>
      <c r="B39" s="155"/>
      <c r="C39" s="155"/>
      <c r="D39" s="155"/>
    </row>
    <row r="40" spans="1:7" ht="3" customHeight="1" x14ac:dyDescent="0.25"/>
    <row r="41" spans="1:7" x14ac:dyDescent="0.25">
      <c r="A41" t="s">
        <v>97</v>
      </c>
    </row>
    <row r="42" spans="1:7" x14ac:dyDescent="0.25">
      <c r="A42" t="s">
        <v>98</v>
      </c>
    </row>
    <row r="43" spans="1:7" x14ac:dyDescent="0.25">
      <c r="A43" t="s">
        <v>100</v>
      </c>
    </row>
    <row r="44" spans="1:7" x14ac:dyDescent="0.25">
      <c r="A44" t="s">
        <v>155</v>
      </c>
    </row>
    <row r="45" spans="1:7" x14ac:dyDescent="0.25">
      <c r="A45" s="69" t="s">
        <v>99</v>
      </c>
    </row>
    <row r="47" spans="1:7" x14ac:dyDescent="0.25">
      <c r="A47" s="70" t="s">
        <v>141</v>
      </c>
      <c r="B47" s="71"/>
    </row>
    <row r="48" spans="1:7" x14ac:dyDescent="0.25">
      <c r="A48" t="s">
        <v>144</v>
      </c>
    </row>
    <row r="49" spans="1:1" x14ac:dyDescent="0.25">
      <c r="A49" t="s">
        <v>143</v>
      </c>
    </row>
    <row r="50" spans="1:1" x14ac:dyDescent="0.25">
      <c r="A50" t="s">
        <v>146</v>
      </c>
    </row>
    <row r="51" spans="1:1" x14ac:dyDescent="0.25">
      <c r="A51" t="s">
        <v>156</v>
      </c>
    </row>
  </sheetData>
  <sheetProtection sheet="1" objects="1" scenarios="1"/>
  <mergeCells count="8">
    <mergeCell ref="A1:I1"/>
    <mergeCell ref="A31:G31"/>
    <mergeCell ref="A37:G37"/>
    <mergeCell ref="A16:G16"/>
    <mergeCell ref="A39:D39"/>
    <mergeCell ref="C6:G6"/>
    <mergeCell ref="C7:G7"/>
    <mergeCell ref="A14:F14"/>
  </mergeCells>
  <dataValidations count="1">
    <dataValidation type="list" allowBlank="1" showInputMessage="1" showErrorMessage="1" errorTitle="Fel värde" error="Ändra värde till något av följande: 38,25 eller 40,00." promptTitle="Välj mellan två värden" prompt="38,25 eller 40,00" sqref="G14:G15" xr:uid="{2EE2D9D5-6777-4BA5-82C7-6DB7661C81CF}">
      <formula1>$S$14:$S$15</formula1>
    </dataValidation>
  </dataValidations>
  <hyperlinks>
    <hyperlink ref="A45" r:id="rId1" display="https://www.libreoffice.org/download/download/" xr:uid="{DF831BB6-9D65-4D92-A881-E2917ECBE191}"/>
    <hyperlink ref="C36" r:id="rId2" xr:uid="{80A3346E-AB3C-4740-B5B0-57D018406D37}"/>
  </hyperlinks>
  <pageMargins left="0.7" right="0.7" top="0.55000000000000004" bottom="0.52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D0579-A9BF-482D-90F8-63F97E02068E}">
  <dimension ref="A1:I36"/>
  <sheetViews>
    <sheetView workbookViewId="0">
      <pane ySplit="1" topLeftCell="A2" activePane="bottomLeft" state="frozen"/>
      <selection pane="bottomLeft" activeCell="E10" sqref="E10"/>
    </sheetView>
  </sheetViews>
  <sheetFormatPr defaultRowHeight="15" x14ac:dyDescent="0.25"/>
  <cols>
    <col min="1" max="1" width="34.5703125" customWidth="1"/>
    <col min="2" max="2" width="7.28515625" customWidth="1"/>
  </cols>
  <sheetData>
    <row r="1" spans="1:9" ht="18.75" x14ac:dyDescent="0.3">
      <c r="A1" s="160" t="str">
        <f>"Kumnets tidsschema år " &amp; Grunddata!C5</f>
        <v>Kumnets tidsschema år 2026</v>
      </c>
      <c r="B1" s="160"/>
      <c r="C1" s="53"/>
      <c r="D1" s="53"/>
      <c r="E1" s="53"/>
      <c r="F1" s="53"/>
      <c r="G1" s="53"/>
      <c r="H1" s="53"/>
      <c r="I1" s="53"/>
    </row>
    <row r="3" spans="1:9" ht="18.75" x14ac:dyDescent="0.3">
      <c r="A3" s="53" t="s">
        <v>85</v>
      </c>
    </row>
    <row r="4" spans="1:9" ht="18.75" x14ac:dyDescent="0.3">
      <c r="A4" s="53"/>
    </row>
    <row r="5" spans="1:9" x14ac:dyDescent="0.25">
      <c r="A5" s="72" t="str">
        <f>"Antal semesterdagar år " &amp; Grunddata!C5 &amp; "*):"</f>
        <v>Antal semesterdagar år 2026*):</v>
      </c>
      <c r="B5" s="43"/>
    </row>
    <row r="7" spans="1:9" x14ac:dyDescent="0.25">
      <c r="A7" s="72" t="s">
        <v>130</v>
      </c>
    </row>
    <row r="8" spans="1:9" x14ac:dyDescent="0.25">
      <c r="A8" s="73" t="s">
        <v>138</v>
      </c>
      <c r="B8" s="43"/>
    </row>
    <row r="9" spans="1:9" x14ac:dyDescent="0.25">
      <c r="A9" s="73" t="s">
        <v>151</v>
      </c>
      <c r="B9" s="43"/>
    </row>
    <row r="10" spans="1:9" x14ac:dyDescent="0.25">
      <c r="A10" s="73" t="s">
        <v>168</v>
      </c>
      <c r="B10" s="43"/>
    </row>
    <row r="11" spans="1:9" x14ac:dyDescent="0.25">
      <c r="A11" s="73" t="s">
        <v>170</v>
      </c>
      <c r="B11" s="43"/>
    </row>
    <row r="12" spans="1:9" x14ac:dyDescent="0.25">
      <c r="A12" s="73" t="s">
        <v>173</v>
      </c>
      <c r="B12" s="43"/>
    </row>
    <row r="13" spans="1:9" x14ac:dyDescent="0.25">
      <c r="A13" s="73" t="s">
        <v>131</v>
      </c>
      <c r="B13" s="43"/>
    </row>
    <row r="14" spans="1:9" x14ac:dyDescent="0.25">
      <c r="A14" s="74" t="s">
        <v>132</v>
      </c>
      <c r="B14" s="75">
        <f>SUM(B8:B13)</f>
        <v>0</v>
      </c>
    </row>
    <row r="16" spans="1:9" x14ac:dyDescent="0.25">
      <c r="A16" s="74" t="s">
        <v>134</v>
      </c>
      <c r="B16" s="75">
        <f>SUM(B14,B5)</f>
        <v>0</v>
      </c>
    </row>
    <row r="18" spans="1:2" x14ac:dyDescent="0.25">
      <c r="A18" s="72" t="str">
        <f>"Semesteruttag år " &amp; Grunddata!C5 &amp; ":"</f>
        <v>Semesteruttag år 2026:</v>
      </c>
    </row>
    <row r="19" spans="1:2" x14ac:dyDescent="0.25">
      <c r="A19" s="73" t="s">
        <v>69</v>
      </c>
      <c r="B19" s="21">
        <f>Summeringar!E7</f>
        <v>0</v>
      </c>
    </row>
    <row r="20" spans="1:2" x14ac:dyDescent="0.25">
      <c r="A20" s="73" t="s">
        <v>73</v>
      </c>
      <c r="B20" s="21">
        <f>Summeringar!E8</f>
        <v>0</v>
      </c>
    </row>
    <row r="21" spans="1:2" x14ac:dyDescent="0.25">
      <c r="A21" s="73" t="s">
        <v>74</v>
      </c>
      <c r="B21" s="21">
        <f>Summeringar!E9</f>
        <v>0</v>
      </c>
    </row>
    <row r="22" spans="1:2" x14ac:dyDescent="0.25">
      <c r="A22" s="73" t="s">
        <v>75</v>
      </c>
      <c r="B22" s="21">
        <f>Summeringar!E10</f>
        <v>0</v>
      </c>
    </row>
    <row r="23" spans="1:2" x14ac:dyDescent="0.25">
      <c r="A23" s="73" t="s">
        <v>76</v>
      </c>
      <c r="B23" s="21">
        <f>Summeringar!E11</f>
        <v>0</v>
      </c>
    </row>
    <row r="24" spans="1:2" x14ac:dyDescent="0.25">
      <c r="A24" s="73" t="s">
        <v>77</v>
      </c>
      <c r="B24" s="21">
        <f>Summeringar!E12</f>
        <v>0</v>
      </c>
    </row>
    <row r="25" spans="1:2" x14ac:dyDescent="0.25">
      <c r="A25" s="73" t="s">
        <v>78</v>
      </c>
      <c r="B25" s="21">
        <f>Summeringar!E13</f>
        <v>0</v>
      </c>
    </row>
    <row r="26" spans="1:2" x14ac:dyDescent="0.25">
      <c r="A26" s="73" t="s">
        <v>79</v>
      </c>
      <c r="B26" s="21">
        <f>Summeringar!E14</f>
        <v>0</v>
      </c>
    </row>
    <row r="27" spans="1:2" x14ac:dyDescent="0.25">
      <c r="A27" s="73" t="s">
        <v>80</v>
      </c>
      <c r="B27" s="21">
        <f>Summeringar!E15</f>
        <v>0</v>
      </c>
    </row>
    <row r="28" spans="1:2" x14ac:dyDescent="0.25">
      <c r="A28" s="73" t="s">
        <v>81</v>
      </c>
      <c r="B28" s="21">
        <f>Summeringar!E16</f>
        <v>0</v>
      </c>
    </row>
    <row r="29" spans="1:2" x14ac:dyDescent="0.25">
      <c r="A29" s="73" t="s">
        <v>82</v>
      </c>
      <c r="B29" s="21">
        <f>Summeringar!E17</f>
        <v>0</v>
      </c>
    </row>
    <row r="30" spans="1:2" ht="15.75" thickBot="1" x14ac:dyDescent="0.3">
      <c r="A30" s="73" t="s">
        <v>83</v>
      </c>
      <c r="B30" s="76">
        <f>Summeringar!E18</f>
        <v>0</v>
      </c>
    </row>
    <row r="31" spans="1:2" x14ac:dyDescent="0.25">
      <c r="A31" s="74" t="s">
        <v>133</v>
      </c>
      <c r="B31" s="77">
        <f>SUM(B19:B30)</f>
        <v>0</v>
      </c>
    </row>
    <row r="33" spans="1:2" x14ac:dyDescent="0.25">
      <c r="A33" s="74" t="s">
        <v>135</v>
      </c>
      <c r="B33" s="75">
        <f>B16-B31</f>
        <v>0</v>
      </c>
    </row>
    <row r="36" spans="1:2" x14ac:dyDescent="0.25">
      <c r="A36" s="78" t="s">
        <v>136</v>
      </c>
    </row>
  </sheetData>
  <sheetProtection sheet="1" objects="1" scenarios="1"/>
  <mergeCells count="1">
    <mergeCell ref="A1:B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6747B-C338-4069-A442-71BA742A419E}">
  <dimension ref="A1:I45"/>
  <sheetViews>
    <sheetView workbookViewId="0">
      <pane ySplit="1" topLeftCell="A2" activePane="bottomLeft" state="frozen"/>
      <selection pane="bottomLeft" sqref="A1:H1"/>
    </sheetView>
  </sheetViews>
  <sheetFormatPr defaultRowHeight="15" x14ac:dyDescent="0.25"/>
  <cols>
    <col min="1" max="1" width="7.85546875" customWidth="1"/>
    <col min="2" max="2" width="11.140625" bestFit="1" customWidth="1"/>
    <col min="3" max="3" width="10.42578125" bestFit="1" customWidth="1"/>
    <col min="4" max="4" width="11" bestFit="1" customWidth="1"/>
    <col min="5" max="5" width="11.28515625" bestFit="1" customWidth="1"/>
    <col min="9" max="9" width="8.7109375" customWidth="1"/>
  </cols>
  <sheetData>
    <row r="1" spans="1:8" ht="18.75" x14ac:dyDescent="0.3">
      <c r="A1" s="160" t="str">
        <f>"Kumnets tidsschema för år " &amp; Grunddata!C5</f>
        <v>Kumnets tidsschema för år 2026</v>
      </c>
      <c r="B1" s="160"/>
      <c r="C1" s="160"/>
      <c r="D1" s="160"/>
      <c r="E1" s="160"/>
      <c r="F1" s="160"/>
      <c r="G1" s="160"/>
      <c r="H1" s="160"/>
    </row>
    <row r="3" spans="1:8" ht="18.75" x14ac:dyDescent="0.3">
      <c r="A3" s="150" t="s">
        <v>157</v>
      </c>
      <c r="B3" s="150"/>
      <c r="C3" s="150"/>
      <c r="D3" s="150"/>
      <c r="E3" s="150"/>
      <c r="F3" s="150"/>
      <c r="G3" s="150"/>
      <c r="H3" s="150"/>
    </row>
    <row r="4" spans="1:8" x14ac:dyDescent="0.25">
      <c r="A4" s="34"/>
    </row>
    <row r="5" spans="1:8" ht="18.75" x14ac:dyDescent="0.3">
      <c r="A5" s="164" t="s">
        <v>84</v>
      </c>
      <c r="B5" s="165"/>
      <c r="C5" s="165"/>
      <c r="D5" s="165"/>
      <c r="E5" s="165"/>
      <c r="F5" s="165"/>
      <c r="G5" s="165"/>
      <c r="H5" s="47" t="s">
        <v>124</v>
      </c>
    </row>
    <row r="6" spans="1:8" ht="15.75" thickBot="1" x14ac:dyDescent="0.3">
      <c r="A6" s="26" t="s">
        <v>70</v>
      </c>
      <c r="B6" s="27" t="s">
        <v>71</v>
      </c>
      <c r="C6" s="40" t="s">
        <v>86</v>
      </c>
      <c r="D6" s="27" t="s">
        <v>72</v>
      </c>
      <c r="E6" s="27" t="s">
        <v>85</v>
      </c>
      <c r="F6" s="40" t="s">
        <v>87</v>
      </c>
      <c r="G6" s="46" t="s">
        <v>148</v>
      </c>
      <c r="H6" s="48" t="s">
        <v>45</v>
      </c>
    </row>
    <row r="7" spans="1:8" x14ac:dyDescent="0.25">
      <c r="A7" s="22" t="s">
        <v>69</v>
      </c>
      <c r="B7" s="22">
        <f>Jan!E37</f>
        <v>0</v>
      </c>
      <c r="C7" s="22">
        <f>B7</f>
        <v>0</v>
      </c>
      <c r="D7" s="22">
        <f>SUM(Jan!F37:'Jan'!I37)</f>
        <v>0</v>
      </c>
      <c r="E7" s="22">
        <f>Jan!J37</f>
        <v>0</v>
      </c>
      <c r="F7" s="38">
        <f>D7+E7</f>
        <v>0</v>
      </c>
      <c r="G7" s="38" t="str">
        <f>IF(B7=0,"",F7-C7)</f>
        <v/>
      </c>
      <c r="H7" s="49">
        <f>Jan!M37</f>
        <v>0</v>
      </c>
    </row>
    <row r="8" spans="1:8" x14ac:dyDescent="0.25">
      <c r="A8" s="21" t="s">
        <v>73</v>
      </c>
      <c r="B8" s="21">
        <f>Feb!E37</f>
        <v>0</v>
      </c>
      <c r="C8" s="21">
        <f>C7+B8</f>
        <v>0</v>
      </c>
      <c r="D8" s="21">
        <f>SUM(Feb!F37:'Feb'!I37)</f>
        <v>0</v>
      </c>
      <c r="E8" s="21">
        <f>Feb!J37</f>
        <v>0</v>
      </c>
      <c r="F8" s="39">
        <f>D8+E8+F7</f>
        <v>0</v>
      </c>
      <c r="G8" s="38" t="str">
        <f>IF(B8=0,"",F8-C8)</f>
        <v/>
      </c>
      <c r="H8" s="49">
        <f>Feb!M37</f>
        <v>0</v>
      </c>
    </row>
    <row r="9" spans="1:8" x14ac:dyDescent="0.25">
      <c r="A9" s="21" t="s">
        <v>74</v>
      </c>
      <c r="B9" s="21">
        <f>Mar!E37</f>
        <v>0</v>
      </c>
      <c r="C9" s="21">
        <f t="shared" ref="C9:C18" si="0">C8+B9</f>
        <v>0</v>
      </c>
      <c r="D9" s="21">
        <f>SUM(Mar!F37:'Mar'!I37)</f>
        <v>0</v>
      </c>
      <c r="E9" s="21">
        <f>Mar!J37</f>
        <v>0</v>
      </c>
      <c r="F9" s="39">
        <f t="shared" ref="F9:F18" si="1">D9+E9+F8</f>
        <v>0</v>
      </c>
      <c r="G9" s="38" t="str">
        <f t="shared" ref="G9:G18" si="2">IF(B9=0,"",F9-C9)</f>
        <v/>
      </c>
      <c r="H9" s="49">
        <f>Mar!M37</f>
        <v>0</v>
      </c>
    </row>
    <row r="10" spans="1:8" x14ac:dyDescent="0.25">
      <c r="A10" s="21" t="s">
        <v>75</v>
      </c>
      <c r="B10" s="21">
        <f>Apr!E37</f>
        <v>0</v>
      </c>
      <c r="C10" s="21">
        <f t="shared" si="0"/>
        <v>0</v>
      </c>
      <c r="D10" s="21">
        <f>SUM(Apr!F37:'Apr'!I37)</f>
        <v>0</v>
      </c>
      <c r="E10" s="21">
        <f>Apr!J37</f>
        <v>0</v>
      </c>
      <c r="F10" s="39">
        <f t="shared" si="1"/>
        <v>0</v>
      </c>
      <c r="G10" s="38" t="str">
        <f t="shared" si="2"/>
        <v/>
      </c>
      <c r="H10" s="49">
        <f>Apr!M37</f>
        <v>0</v>
      </c>
    </row>
    <row r="11" spans="1:8" x14ac:dyDescent="0.25">
      <c r="A11" s="21" t="s">
        <v>76</v>
      </c>
      <c r="B11" s="21">
        <f>Maj!E37</f>
        <v>0</v>
      </c>
      <c r="C11" s="21">
        <f t="shared" si="0"/>
        <v>0</v>
      </c>
      <c r="D11" s="21">
        <f>SUM(Maj!F37:'Maj'!I37)</f>
        <v>0</v>
      </c>
      <c r="E11" s="21">
        <f>Maj!J37</f>
        <v>0</v>
      </c>
      <c r="F11" s="39">
        <f t="shared" si="1"/>
        <v>0</v>
      </c>
      <c r="G11" s="38" t="str">
        <f t="shared" si="2"/>
        <v/>
      </c>
      <c r="H11" s="49">
        <f>Maj!M37</f>
        <v>0</v>
      </c>
    </row>
    <row r="12" spans="1:8" x14ac:dyDescent="0.25">
      <c r="A12" s="21" t="s">
        <v>77</v>
      </c>
      <c r="B12" s="21">
        <f>Jun!E37</f>
        <v>0</v>
      </c>
      <c r="C12" s="21">
        <f t="shared" si="0"/>
        <v>0</v>
      </c>
      <c r="D12" s="21">
        <f>SUM(Jun!F37:'Jun'!I37)</f>
        <v>0</v>
      </c>
      <c r="E12" s="21">
        <f>Jun!J37</f>
        <v>0</v>
      </c>
      <c r="F12" s="39">
        <f t="shared" si="1"/>
        <v>0</v>
      </c>
      <c r="G12" s="38" t="str">
        <f t="shared" si="2"/>
        <v/>
      </c>
      <c r="H12" s="49">
        <f>Jun!M37</f>
        <v>0</v>
      </c>
    </row>
    <row r="13" spans="1:8" x14ac:dyDescent="0.25">
      <c r="A13" s="21" t="s">
        <v>78</v>
      </c>
      <c r="B13" s="21">
        <f>Jul!E37</f>
        <v>0</v>
      </c>
      <c r="C13" s="21">
        <f t="shared" si="0"/>
        <v>0</v>
      </c>
      <c r="D13" s="21">
        <f>SUM(Jul!F37:'Jul'!I37)</f>
        <v>0</v>
      </c>
      <c r="E13" s="21">
        <f>Jul!J37</f>
        <v>0</v>
      </c>
      <c r="F13" s="39">
        <f t="shared" si="1"/>
        <v>0</v>
      </c>
      <c r="G13" s="38" t="str">
        <f t="shared" si="2"/>
        <v/>
      </c>
      <c r="H13" s="49">
        <f>Jul!M37</f>
        <v>0</v>
      </c>
    </row>
    <row r="14" spans="1:8" x14ac:dyDescent="0.25">
      <c r="A14" s="21" t="s">
        <v>79</v>
      </c>
      <c r="B14" s="21">
        <f>Aug!E37</f>
        <v>0</v>
      </c>
      <c r="C14" s="21">
        <f t="shared" si="0"/>
        <v>0</v>
      </c>
      <c r="D14" s="21">
        <f>SUM(Aug!F37:'Aug'!I37)</f>
        <v>0</v>
      </c>
      <c r="E14" s="21">
        <f>Aug!J37</f>
        <v>0</v>
      </c>
      <c r="F14" s="39">
        <f t="shared" si="1"/>
        <v>0</v>
      </c>
      <c r="G14" s="38" t="str">
        <f t="shared" si="2"/>
        <v/>
      </c>
      <c r="H14" s="49">
        <f>Aug!M37</f>
        <v>0</v>
      </c>
    </row>
    <row r="15" spans="1:8" x14ac:dyDescent="0.25">
      <c r="A15" s="21" t="s">
        <v>80</v>
      </c>
      <c r="B15" s="21">
        <f>Sep!E37</f>
        <v>0</v>
      </c>
      <c r="C15" s="21">
        <f t="shared" si="0"/>
        <v>0</v>
      </c>
      <c r="D15" s="21">
        <f>SUM(Sep!F37:'Sep'!I37)</f>
        <v>0</v>
      </c>
      <c r="E15" s="21">
        <f>Sep!J37</f>
        <v>0</v>
      </c>
      <c r="F15" s="39">
        <f t="shared" si="1"/>
        <v>0</v>
      </c>
      <c r="G15" s="38" t="str">
        <f t="shared" si="2"/>
        <v/>
      </c>
      <c r="H15" s="49">
        <f>Sep!M37</f>
        <v>0</v>
      </c>
    </row>
    <row r="16" spans="1:8" x14ac:dyDescent="0.25">
      <c r="A16" s="21" t="s">
        <v>81</v>
      </c>
      <c r="B16" s="21">
        <f>Okt!E37</f>
        <v>0</v>
      </c>
      <c r="C16" s="21">
        <f t="shared" si="0"/>
        <v>0</v>
      </c>
      <c r="D16" s="21">
        <f>SUM(Okt!F37:'Okt'!I37)</f>
        <v>0</v>
      </c>
      <c r="E16" s="21">
        <f>Okt!J37</f>
        <v>0</v>
      </c>
      <c r="F16" s="39">
        <f t="shared" si="1"/>
        <v>0</v>
      </c>
      <c r="G16" s="38" t="str">
        <f t="shared" si="2"/>
        <v/>
      </c>
      <c r="H16" s="49">
        <f>Okt!M37</f>
        <v>0</v>
      </c>
    </row>
    <row r="17" spans="1:9" x14ac:dyDescent="0.25">
      <c r="A17" s="21" t="s">
        <v>82</v>
      </c>
      <c r="B17" s="21">
        <f>Nov!E37</f>
        <v>0</v>
      </c>
      <c r="C17" s="21">
        <f t="shared" si="0"/>
        <v>0</v>
      </c>
      <c r="D17" s="21">
        <f>SUM(Nov!F37:'Nov'!I37)</f>
        <v>0</v>
      </c>
      <c r="E17" s="21">
        <f>Nov!J37</f>
        <v>0</v>
      </c>
      <c r="F17" s="39">
        <f t="shared" si="1"/>
        <v>0</v>
      </c>
      <c r="G17" s="38" t="str">
        <f t="shared" si="2"/>
        <v/>
      </c>
      <c r="H17" s="49">
        <f>Nov!M37</f>
        <v>0</v>
      </c>
    </row>
    <row r="18" spans="1:9" x14ac:dyDescent="0.25">
      <c r="A18" s="21" t="s">
        <v>83</v>
      </c>
      <c r="B18" s="21">
        <f>Dec!E37</f>
        <v>0</v>
      </c>
      <c r="C18" s="21">
        <f t="shared" si="0"/>
        <v>0</v>
      </c>
      <c r="D18" s="21">
        <f>SUM(Dec!F37:'Dec'!I37)</f>
        <v>0</v>
      </c>
      <c r="E18" s="21">
        <f>Dec!J37</f>
        <v>0</v>
      </c>
      <c r="F18" s="39">
        <f t="shared" si="1"/>
        <v>0</v>
      </c>
      <c r="G18" s="38" t="str">
        <f t="shared" si="2"/>
        <v/>
      </c>
      <c r="H18" s="49">
        <f>Dec!M37</f>
        <v>0</v>
      </c>
    </row>
    <row r="19" spans="1:9" x14ac:dyDescent="0.25">
      <c r="A19" s="161" t="s">
        <v>94</v>
      </c>
      <c r="B19" s="161"/>
      <c r="C19" s="161"/>
      <c r="D19" s="161"/>
      <c r="E19" s="21">
        <f>SUM(E7:E18)</f>
        <v>0</v>
      </c>
      <c r="H19" s="49">
        <f>SUM(H7:H18)</f>
        <v>0</v>
      </c>
    </row>
    <row r="20" spans="1:9" x14ac:dyDescent="0.25">
      <c r="H20" s="128"/>
    </row>
    <row r="22" spans="1:9" ht="18.75" x14ac:dyDescent="0.3">
      <c r="A22" s="164" t="s">
        <v>126</v>
      </c>
      <c r="B22" s="165"/>
      <c r="C22" s="165"/>
      <c r="D22" s="165"/>
      <c r="E22" s="165"/>
      <c r="F22" s="165"/>
      <c r="G22" s="165"/>
      <c r="H22" s="162" t="s">
        <v>145</v>
      </c>
      <c r="I22" s="163"/>
    </row>
    <row r="23" spans="1:9" ht="15.75" thickBot="1" x14ac:dyDescent="0.3">
      <c r="A23" s="26" t="s">
        <v>70</v>
      </c>
      <c r="B23" s="27" t="s">
        <v>71</v>
      </c>
      <c r="C23" s="40" t="s">
        <v>86</v>
      </c>
      <c r="D23" s="27" t="s">
        <v>72</v>
      </c>
      <c r="E23" s="27" t="s">
        <v>93</v>
      </c>
      <c r="F23" s="40" t="s">
        <v>87</v>
      </c>
      <c r="G23" s="50" t="s">
        <v>148</v>
      </c>
      <c r="H23" s="51" t="s">
        <v>127</v>
      </c>
      <c r="I23" s="41" t="s">
        <v>128</v>
      </c>
    </row>
    <row r="24" spans="1:9" x14ac:dyDescent="0.25">
      <c r="A24" s="22" t="s">
        <v>69</v>
      </c>
      <c r="B24" s="133">
        <f>Jan!E38</f>
        <v>0</v>
      </c>
      <c r="C24" s="133">
        <f>B24</f>
        <v>0</v>
      </c>
      <c r="D24" s="133">
        <f>SUM(Jan!F38:'Jan'!I38)</f>
        <v>0</v>
      </c>
      <c r="E24" s="133">
        <f>Jan!J38</f>
        <v>0</v>
      </c>
      <c r="F24" s="133">
        <f>D24+E24</f>
        <v>0</v>
      </c>
      <c r="G24" s="135" t="str">
        <f>IF(B24=0,"",F24-C24)</f>
        <v/>
      </c>
      <c r="H24" s="52">
        <f>Jan!S37</f>
        <v>169</v>
      </c>
      <c r="I24" s="45">
        <f>H24</f>
        <v>169</v>
      </c>
    </row>
    <row r="25" spans="1:9" x14ac:dyDescent="0.25">
      <c r="A25" s="21" t="s">
        <v>73</v>
      </c>
      <c r="B25" s="134">
        <f>Feb!E38</f>
        <v>0</v>
      </c>
      <c r="C25" s="134">
        <f>C24+B25</f>
        <v>0</v>
      </c>
      <c r="D25" s="134">
        <f>SUM(Feb!F38:'Feb'!I38)</f>
        <v>0</v>
      </c>
      <c r="E25" s="134">
        <f>Feb!J38</f>
        <v>0</v>
      </c>
      <c r="F25" s="134">
        <f>F24+D25+E25</f>
        <v>0</v>
      </c>
      <c r="G25" s="135" t="str">
        <f>IF(B25=0,"",F25-C25)</f>
        <v/>
      </c>
      <c r="H25" s="52">
        <f>Feb!S37</f>
        <v>153</v>
      </c>
      <c r="I25" s="45">
        <f>I24+H25</f>
        <v>322</v>
      </c>
    </row>
    <row r="26" spans="1:9" x14ac:dyDescent="0.25">
      <c r="A26" s="21" t="s">
        <v>74</v>
      </c>
      <c r="B26" s="134">
        <f>Mar!E38</f>
        <v>0</v>
      </c>
      <c r="C26" s="134">
        <f t="shared" ref="C26:C35" si="3">C25+B26</f>
        <v>0</v>
      </c>
      <c r="D26" s="134">
        <f>SUM(Mar!F38:'Mar'!I38)</f>
        <v>0</v>
      </c>
      <c r="E26" s="134">
        <f>Mar!J38</f>
        <v>0</v>
      </c>
      <c r="F26" s="134">
        <f t="shared" ref="F26:F35" si="4">F25+D26+E26</f>
        <v>0</v>
      </c>
      <c r="G26" s="135" t="str">
        <f t="shared" ref="G26:G35" si="5">IF(B26=0,"",F26-C26)</f>
        <v/>
      </c>
      <c r="H26" s="52">
        <f>Mar!S37</f>
        <v>169</v>
      </c>
      <c r="I26" s="45">
        <f t="shared" ref="I26:I35" si="6">I25+H26</f>
        <v>491</v>
      </c>
    </row>
    <row r="27" spans="1:9" x14ac:dyDescent="0.25">
      <c r="A27" s="21" t="s">
        <v>75</v>
      </c>
      <c r="B27" s="134">
        <f>Apr!E38</f>
        <v>0</v>
      </c>
      <c r="C27" s="134">
        <f t="shared" si="3"/>
        <v>0</v>
      </c>
      <c r="D27" s="134">
        <f>SUM(Apr!F38:'Apr'!I38)</f>
        <v>0</v>
      </c>
      <c r="E27" s="134">
        <f>Apr!J38</f>
        <v>0</v>
      </c>
      <c r="F27" s="134">
        <f t="shared" si="4"/>
        <v>0</v>
      </c>
      <c r="G27" s="135" t="str">
        <f t="shared" si="5"/>
        <v/>
      </c>
      <c r="H27" s="52">
        <f>Apr!S37</f>
        <v>164</v>
      </c>
      <c r="I27" s="45">
        <f t="shared" si="6"/>
        <v>655</v>
      </c>
    </row>
    <row r="28" spans="1:9" x14ac:dyDescent="0.25">
      <c r="A28" s="21" t="s">
        <v>76</v>
      </c>
      <c r="B28" s="134">
        <f>Maj!E38</f>
        <v>0</v>
      </c>
      <c r="C28" s="134">
        <f t="shared" si="3"/>
        <v>0</v>
      </c>
      <c r="D28" s="134">
        <f>SUM(Maj!F38:'Maj'!I38)</f>
        <v>0</v>
      </c>
      <c r="E28" s="134">
        <f>Maj!J38</f>
        <v>0</v>
      </c>
      <c r="F28" s="134">
        <f t="shared" si="4"/>
        <v>0</v>
      </c>
      <c r="G28" s="135" t="str">
        <f t="shared" si="5"/>
        <v/>
      </c>
      <c r="H28" s="52">
        <f>Maj!S37</f>
        <v>169</v>
      </c>
      <c r="I28" s="45">
        <f t="shared" si="6"/>
        <v>824</v>
      </c>
    </row>
    <row r="29" spans="1:9" x14ac:dyDescent="0.25">
      <c r="A29" s="21" t="s">
        <v>77</v>
      </c>
      <c r="B29" s="134">
        <f>Jun!E38</f>
        <v>0</v>
      </c>
      <c r="C29" s="134">
        <f t="shared" si="3"/>
        <v>0</v>
      </c>
      <c r="D29" s="134">
        <f>SUM(Jun!F38:'Jun'!I38)</f>
        <v>0</v>
      </c>
      <c r="E29" s="134">
        <f>Jun!J38</f>
        <v>0</v>
      </c>
      <c r="F29" s="134">
        <f t="shared" si="4"/>
        <v>0</v>
      </c>
      <c r="G29" s="135" t="str">
        <f t="shared" si="5"/>
        <v/>
      </c>
      <c r="H29" s="52">
        <f>Jun!S37</f>
        <v>164</v>
      </c>
      <c r="I29" s="45">
        <f t="shared" si="6"/>
        <v>988</v>
      </c>
    </row>
    <row r="30" spans="1:9" x14ac:dyDescent="0.25">
      <c r="A30" s="21" t="s">
        <v>78</v>
      </c>
      <c r="B30" s="134">
        <f>Jul!E38</f>
        <v>0</v>
      </c>
      <c r="C30" s="134">
        <f t="shared" si="3"/>
        <v>0</v>
      </c>
      <c r="D30" s="134">
        <f>SUM(Jul!F38:'Jul'!I38)</f>
        <v>0</v>
      </c>
      <c r="E30" s="134">
        <f>Jul!J38</f>
        <v>0</v>
      </c>
      <c r="F30" s="134">
        <f t="shared" si="4"/>
        <v>0</v>
      </c>
      <c r="G30" s="135" t="str">
        <f t="shared" si="5"/>
        <v/>
      </c>
      <c r="H30" s="52">
        <f>Jul!S37</f>
        <v>169</v>
      </c>
      <c r="I30" s="45">
        <f t="shared" si="6"/>
        <v>1157</v>
      </c>
    </row>
    <row r="31" spans="1:9" x14ac:dyDescent="0.25">
      <c r="A31" s="21" t="s">
        <v>79</v>
      </c>
      <c r="B31" s="134">
        <f>Aug!E38</f>
        <v>0</v>
      </c>
      <c r="C31" s="134">
        <f t="shared" si="3"/>
        <v>0</v>
      </c>
      <c r="D31" s="134">
        <f>SUM(Aug!F38:'Aug'!I38)</f>
        <v>0</v>
      </c>
      <c r="E31" s="134">
        <f>Aug!J38</f>
        <v>0</v>
      </c>
      <c r="F31" s="134">
        <f t="shared" si="4"/>
        <v>0</v>
      </c>
      <c r="G31" s="135" t="str">
        <f t="shared" si="5"/>
        <v/>
      </c>
      <c r="H31" s="52">
        <f>Aug!S37</f>
        <v>169</v>
      </c>
      <c r="I31" s="45">
        <f t="shared" si="6"/>
        <v>1326</v>
      </c>
    </row>
    <row r="32" spans="1:9" x14ac:dyDescent="0.25">
      <c r="A32" s="21" t="s">
        <v>80</v>
      </c>
      <c r="B32" s="134">
        <f>Sep!E38</f>
        <v>0</v>
      </c>
      <c r="C32" s="134">
        <f t="shared" si="3"/>
        <v>0</v>
      </c>
      <c r="D32" s="134">
        <f>SUM(Sep!F38:'Sep'!I38)</f>
        <v>0</v>
      </c>
      <c r="E32" s="134">
        <f>Sep!J38</f>
        <v>0</v>
      </c>
      <c r="F32" s="134">
        <f t="shared" si="4"/>
        <v>0</v>
      </c>
      <c r="G32" s="135" t="str">
        <f t="shared" si="5"/>
        <v/>
      </c>
      <c r="H32" s="52">
        <f>Sep!S37</f>
        <v>164</v>
      </c>
      <c r="I32" s="45">
        <f t="shared" si="6"/>
        <v>1490</v>
      </c>
    </row>
    <row r="33" spans="1:9" x14ac:dyDescent="0.25">
      <c r="A33" s="21" t="s">
        <v>81</v>
      </c>
      <c r="B33" s="134">
        <f>Okt!E38</f>
        <v>0</v>
      </c>
      <c r="C33" s="134">
        <f t="shared" si="3"/>
        <v>0</v>
      </c>
      <c r="D33" s="134">
        <f>SUM(Okt!F38:'Okt'!I38)</f>
        <v>0</v>
      </c>
      <c r="E33" s="134">
        <f>Okt!J38</f>
        <v>0</v>
      </c>
      <c r="F33" s="134">
        <f t="shared" si="4"/>
        <v>0</v>
      </c>
      <c r="G33" s="135" t="str">
        <f t="shared" si="5"/>
        <v/>
      </c>
      <c r="H33" s="52">
        <f>Okt!S37</f>
        <v>169</v>
      </c>
      <c r="I33" s="45">
        <f t="shared" si="6"/>
        <v>1659</v>
      </c>
    </row>
    <row r="34" spans="1:9" x14ac:dyDescent="0.25">
      <c r="A34" s="21" t="s">
        <v>82</v>
      </c>
      <c r="B34" s="134">
        <f>Nov!E38</f>
        <v>0</v>
      </c>
      <c r="C34" s="134">
        <f t="shared" si="3"/>
        <v>0</v>
      </c>
      <c r="D34" s="134">
        <f>SUM(Nov!F38:'Nov'!I38)</f>
        <v>0</v>
      </c>
      <c r="E34" s="134">
        <f>Nov!J38</f>
        <v>0</v>
      </c>
      <c r="F34" s="134">
        <f t="shared" si="4"/>
        <v>0</v>
      </c>
      <c r="G34" s="135" t="str">
        <f t="shared" si="5"/>
        <v/>
      </c>
      <c r="H34" s="52">
        <f>Nov!S37</f>
        <v>164</v>
      </c>
      <c r="I34" s="45">
        <f t="shared" si="6"/>
        <v>1823</v>
      </c>
    </row>
    <row r="35" spans="1:9" x14ac:dyDescent="0.25">
      <c r="A35" s="21" t="s">
        <v>83</v>
      </c>
      <c r="B35" s="134">
        <f>Dec!E38</f>
        <v>0</v>
      </c>
      <c r="C35" s="134">
        <f t="shared" si="3"/>
        <v>0</v>
      </c>
      <c r="D35" s="134">
        <f>SUM(Dec!F38:'Dec'!I38)</f>
        <v>0</v>
      </c>
      <c r="E35" s="134">
        <f>Dec!J38</f>
        <v>0</v>
      </c>
      <c r="F35" s="134">
        <f t="shared" si="4"/>
        <v>0</v>
      </c>
      <c r="G35" s="135" t="str">
        <f t="shared" si="5"/>
        <v/>
      </c>
      <c r="H35" s="52">
        <f>Dec!S37</f>
        <v>169</v>
      </c>
      <c r="I35" s="45">
        <f t="shared" si="6"/>
        <v>1992</v>
      </c>
    </row>
    <row r="36" spans="1:9" x14ac:dyDescent="0.25">
      <c r="A36" s="35" t="s">
        <v>139</v>
      </c>
      <c r="H36" s="42"/>
      <c r="I36" s="42"/>
    </row>
    <row r="37" spans="1:9" x14ac:dyDescent="0.25">
      <c r="A37" s="34" t="s">
        <v>153</v>
      </c>
    </row>
    <row r="39" spans="1:9" ht="18.75" x14ac:dyDescent="0.3">
      <c r="A39" s="150" t="s">
        <v>118</v>
      </c>
      <c r="B39" s="150"/>
      <c r="C39" s="150"/>
      <c r="D39" s="150"/>
      <c r="E39" s="150"/>
      <c r="F39" s="150"/>
      <c r="G39" s="44"/>
    </row>
    <row r="40" spans="1:9" x14ac:dyDescent="0.25">
      <c r="A40" t="s">
        <v>120</v>
      </c>
    </row>
    <row r="41" spans="1:9" x14ac:dyDescent="0.25">
      <c r="A41" t="s">
        <v>121</v>
      </c>
    </row>
    <row r="42" spans="1:9" x14ac:dyDescent="0.25">
      <c r="A42" t="s">
        <v>122</v>
      </c>
    </row>
    <row r="43" spans="1:9" x14ac:dyDescent="0.25">
      <c r="A43" s="37" t="s">
        <v>123</v>
      </c>
    </row>
    <row r="44" spans="1:9" x14ac:dyDescent="0.25">
      <c r="A44" s="36"/>
      <c r="C44" s="36" t="s">
        <v>111</v>
      </c>
    </row>
    <row r="45" spans="1:9" x14ac:dyDescent="0.25">
      <c r="A45" s="151" t="s">
        <v>119</v>
      </c>
      <c r="B45" s="151"/>
      <c r="C45" s="151"/>
      <c r="D45" s="151"/>
      <c r="E45" s="151"/>
      <c r="F45" s="151"/>
      <c r="G45" s="30"/>
    </row>
  </sheetData>
  <sheetProtection sheet="1" objects="1" scenarios="1"/>
  <mergeCells count="8">
    <mergeCell ref="A19:D19"/>
    <mergeCell ref="A1:H1"/>
    <mergeCell ref="A39:F39"/>
    <mergeCell ref="A45:F45"/>
    <mergeCell ref="H22:I22"/>
    <mergeCell ref="A3:H3"/>
    <mergeCell ref="A5:G5"/>
    <mergeCell ref="A22:G22"/>
  </mergeCells>
  <phoneticPr fontId="8" type="noConversion"/>
  <conditionalFormatting sqref="H24:I35">
    <cfRule type="cellIs" dxfId="24" priority="1" operator="equal">
      <formula>0</formula>
    </cfRule>
  </conditionalFormatting>
  <hyperlinks>
    <hyperlink ref="C44" r:id="rId1" xr:uid="{A38A2756-E858-4B74-8958-0115C5EE9C2D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9"/>
  <sheetViews>
    <sheetView workbookViewId="0">
      <pane xSplit="4" ySplit="5" topLeftCell="E6" activePane="bottomRight" state="frozen"/>
      <selection activeCell="E6" sqref="E6"/>
      <selection pane="topRight" activeCell="E6" sqref="E6"/>
      <selection pane="bottomLeft" activeCell="E6" sqref="E6"/>
      <selection pane="bottomRight" activeCell="E6" sqref="E6"/>
    </sheetView>
  </sheetViews>
  <sheetFormatPr defaultRowHeight="15" x14ac:dyDescent="0.25"/>
  <cols>
    <col min="1" max="1" width="5.7109375" style="30" bestFit="1" customWidth="1"/>
    <col min="2" max="2" width="4.7109375" style="30" bestFit="1" customWidth="1"/>
    <col min="3" max="3" width="4.7109375" style="82" bestFit="1" customWidth="1"/>
    <col min="4" max="4" width="11.5703125" style="82" bestFit="1" customWidth="1"/>
    <col min="5" max="6" width="5.7109375" style="30" customWidth="1"/>
    <col min="7" max="9" width="5.140625" style="30" customWidth="1"/>
    <col min="10" max="10" width="5.7109375" style="30" customWidth="1"/>
    <col min="11" max="11" width="5.28515625" style="30" customWidth="1"/>
    <col min="12" max="12" width="29.28515625" customWidth="1"/>
    <col min="13" max="13" width="6.7109375" customWidth="1"/>
    <col min="14" max="14" width="3.5703125" style="79" hidden="1" customWidth="1"/>
    <col min="15" max="16" width="3.5703125" hidden="1" customWidth="1"/>
    <col min="17" max="17" width="10.7109375" hidden="1" customWidth="1"/>
    <col min="18" max="18" width="8.140625" style="73" hidden="1" customWidth="1"/>
    <col min="19" max="20" width="8.7109375" hidden="1" customWidth="1"/>
  </cols>
  <sheetData>
    <row r="1" spans="1:20" ht="15.75" x14ac:dyDescent="0.25">
      <c r="A1" s="177" t="str">
        <f>"Kumnets tidsschema - Januari " &amp; Grunddata!C5</f>
        <v>Kumnets tidsschema - Januari 2026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20" x14ac:dyDescent="0.25">
      <c r="A2" s="178" t="s">
        <v>101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20" ht="15.75" customHeight="1" x14ac:dyDescent="0.25">
      <c r="A3" s="73"/>
      <c r="C3" s="73" t="s">
        <v>50</v>
      </c>
      <c r="D3" s="179" t="str">
        <f>Grunddata!C7</f>
        <v>x</v>
      </c>
      <c r="E3" s="179"/>
      <c r="F3" s="179"/>
      <c r="G3" s="179"/>
      <c r="H3" s="179"/>
      <c r="I3" s="179"/>
      <c r="J3" s="80"/>
      <c r="K3" s="81" t="s">
        <v>51</v>
      </c>
      <c r="L3" s="179" t="str">
        <f>Grunddata!C6</f>
        <v>x</v>
      </c>
      <c r="M3" s="179"/>
    </row>
    <row r="4" spans="1:20" ht="9" customHeight="1" x14ac:dyDescent="0.25"/>
    <row r="5" spans="1:20" s="30" customFormat="1" ht="45.6" customHeight="1" x14ac:dyDescent="0.25">
      <c r="A5" s="83" t="s">
        <v>62</v>
      </c>
      <c r="B5" s="84" t="s">
        <v>0</v>
      </c>
      <c r="C5" s="85" t="s">
        <v>1</v>
      </c>
      <c r="D5" s="86" t="s">
        <v>2</v>
      </c>
      <c r="E5" s="87" t="s">
        <v>39</v>
      </c>
      <c r="F5" s="84" t="s">
        <v>40</v>
      </c>
      <c r="G5" s="84" t="s">
        <v>41</v>
      </c>
      <c r="H5" s="84" t="s">
        <v>42</v>
      </c>
      <c r="I5" s="84" t="s">
        <v>43</v>
      </c>
      <c r="J5" s="84" t="s">
        <v>52</v>
      </c>
      <c r="K5" s="84" t="s">
        <v>57</v>
      </c>
      <c r="L5" s="83" t="s">
        <v>44</v>
      </c>
      <c r="M5" s="83" t="s">
        <v>45</v>
      </c>
      <c r="N5" s="84" t="s">
        <v>41</v>
      </c>
      <c r="O5" s="84" t="s">
        <v>42</v>
      </c>
      <c r="P5" s="84" t="s">
        <v>43</v>
      </c>
      <c r="R5" s="88" t="s">
        <v>38</v>
      </c>
      <c r="S5" s="89" t="s">
        <v>125</v>
      </c>
      <c r="T5" s="130" t="s">
        <v>163</v>
      </c>
    </row>
    <row r="6" spans="1:20" x14ac:dyDescent="0.25">
      <c r="A6" s="90" t="str">
        <f>R6</f>
        <v>A-100%</v>
      </c>
      <c r="B6" s="91">
        <f>Kalender!A2</f>
        <v>46023</v>
      </c>
      <c r="C6" s="92" t="str">
        <f>Kalender!B2</f>
        <v>Tor</v>
      </c>
      <c r="D6" s="93" t="str">
        <f>Kalender!C2</f>
        <v>Nyårsdagen</v>
      </c>
      <c r="E6" s="19"/>
      <c r="F6" s="17"/>
      <c r="G6" s="17"/>
      <c r="H6" s="17"/>
      <c r="I6" s="17"/>
      <c r="J6" s="17"/>
      <c r="K6" s="94" t="str">
        <f>Q6</f>
        <v/>
      </c>
      <c r="L6" s="23"/>
      <c r="M6" s="24"/>
      <c r="N6" s="79">
        <f>IF(F6&gt;0,0,IF(G6&gt;0,1,0))</f>
        <v>0</v>
      </c>
      <c r="O6" s="79">
        <f t="shared" ref="O6:O36" si="0">IF(F6&gt;0,0,IF(H6&gt;0,1-N6,0))</f>
        <v>0</v>
      </c>
      <c r="P6" s="79">
        <f t="shared" ref="P6:P36" si="1">IF(F6&gt;0,0,IF(I6&gt;0,1-N6-O6,0))</f>
        <v>0</v>
      </c>
      <c r="Q6" s="30" t="str">
        <f t="shared" ref="Q6:Q36" si="2">IF(F6=".",IF(SUM(G6:J6)=0,E6*-1,"Fel1"),IF(SUM(F6:J6)=0,"",IF(J6&gt;0,IF(E6=J6,IF(SUM(F6:I6)=0,"","Fel2"),"Fel3"),IF(SUM(G6:I6)&gt;0,IF(SUM(F6:I6)&lt;=E6,IF(E6-SUM(F6:I6)=0,"",SUM(F6:I6)-E6),"Fel4"),IF(E6-F6=0,"",F6-E6)))))</f>
        <v/>
      </c>
      <c r="R6" s="73" t="str">
        <f>IF(B6&lt;Grunddata!$B$18,"-",IF(B6&lt;=Grunddata!$C$18,Grunddata!$A$18&amp;"-"&amp;Grunddata!$D$18*100 &amp; "%",IF(B6&lt;=Grunddata!$C$19,Grunddata!$A$19&amp;"-"&amp;Grunddata!$D$19*100 &amp; "%",IF(B6&lt;=Grunddata!$C$20,Grunddata!$A$20&amp;"-"&amp;Grunddata!$D$20*100 &amp; "%",IF(B6&lt;=Grunddata!$C$21,Grunddata!$A$21&amp;"-"&amp;Grunddata!$D$21*100 &amp; "%",IF(B6&lt;=Grunddata!$C$22,Grunddata!$A$22&amp;"-"&amp;Grunddata!$D$22*100 &amp; "%","-"))))))</f>
        <v>A-100%</v>
      </c>
      <c r="S6">
        <f>IF(LEFT(A6,1)="A",Grunddata!$S$17,IF(LEFT(A6,1)="B",Grunddata!$S$18,IF(LEFT(A6,1)="C",Grunddata!$S$19,IF(LEFT(A6,1)="D",Grunddata!$S$20,IF(LEFT(A6,1)="E",Grunddata!$S$21,0)))))</f>
        <v>5.46</v>
      </c>
      <c r="T6">
        <f>IF(F6=".",0,IF(F6+G6+H6+I6+J6=0,E6,F6+G6+H6+I6+J6))</f>
        <v>0</v>
      </c>
    </row>
    <row r="7" spans="1:20" x14ac:dyDescent="0.25">
      <c r="A7" s="90" t="str">
        <f t="shared" ref="A7:A36" si="3">R7</f>
        <v>A-100%</v>
      </c>
      <c r="B7" s="91">
        <f>Kalender!A3</f>
        <v>46024</v>
      </c>
      <c r="C7" s="92" t="str">
        <f>Kalender!B3</f>
        <v>Fre</v>
      </c>
      <c r="D7" s="93" t="str">
        <f>Kalender!C3</f>
        <v/>
      </c>
      <c r="E7" s="19"/>
      <c r="F7" s="17"/>
      <c r="G7" s="17"/>
      <c r="H7" s="17"/>
      <c r="I7" s="17"/>
      <c r="J7" s="17"/>
      <c r="K7" s="94" t="str">
        <f t="shared" ref="K7:K36" si="4">Q7</f>
        <v/>
      </c>
      <c r="L7" s="23"/>
      <c r="M7" s="24"/>
      <c r="N7" s="79">
        <f t="shared" ref="N7:N36" si="5">IF(F7&gt;0,0,IF(G7&gt;0,1,0))</f>
        <v>0</v>
      </c>
      <c r="O7" s="79">
        <f t="shared" si="0"/>
        <v>0</v>
      </c>
      <c r="P7" s="79">
        <f t="shared" si="1"/>
        <v>0</v>
      </c>
      <c r="Q7" s="30" t="str">
        <f t="shared" si="2"/>
        <v/>
      </c>
      <c r="R7" s="73" t="str">
        <f>IF(B7&lt;Grunddata!$B$18,"-",IF(B7&lt;=Grunddata!$C$18,Grunddata!$A$18&amp;"-"&amp;Grunddata!$D$18*100 &amp; "%",IF(B7&lt;=Grunddata!$C$19,Grunddata!$A$19&amp;"-"&amp;Grunddata!$D$19*100 &amp; "%",IF(B7&lt;=Grunddata!$C$20,Grunddata!$A$20&amp;"-"&amp;Grunddata!$D$20*100 &amp; "%",IF(B7&lt;=Grunddata!$C$21,Grunddata!$A$21&amp;"-"&amp;Grunddata!$D$21*100 &amp; "%",IF(B7&lt;=Grunddata!$C$22,Grunddata!$A$22&amp;"-"&amp;Grunddata!$D$22*100 &amp; "%","-"))))))</f>
        <v>A-100%</v>
      </c>
      <c r="S7">
        <f>IF(LEFT(A7,1)="A",Grunddata!$S$17,IF(LEFT(A7,1)="B",Grunddata!$S$18,IF(LEFT(A7,1)="C",Grunddata!$S$19,IF(LEFT(A7,1)="D",Grunddata!$S$20,IF(LEFT(A7,1)="E",Grunddata!$S$21,0)))))</f>
        <v>5.46</v>
      </c>
      <c r="T7">
        <f t="shared" ref="T7:T36" si="6">IF(F7=".",0,IF(F7+G7+H7+I7+J7=0,E7,F7+G7+H7+I7+J7))</f>
        <v>0</v>
      </c>
    </row>
    <row r="8" spans="1:20" x14ac:dyDescent="0.25">
      <c r="A8" s="90" t="str">
        <f t="shared" si="3"/>
        <v>A-100%</v>
      </c>
      <c r="B8" s="91">
        <f>Kalender!A4</f>
        <v>46025</v>
      </c>
      <c r="C8" s="92" t="str">
        <f>Kalender!B4</f>
        <v>Lör</v>
      </c>
      <c r="D8" s="93" t="str">
        <f>Kalender!C4</f>
        <v/>
      </c>
      <c r="E8" s="19"/>
      <c r="F8" s="17"/>
      <c r="G8" s="17"/>
      <c r="H8" s="17"/>
      <c r="I8" s="17"/>
      <c r="J8" s="17"/>
      <c r="K8" s="94" t="str">
        <f t="shared" si="4"/>
        <v/>
      </c>
      <c r="L8" s="23"/>
      <c r="M8" s="24"/>
      <c r="N8" s="79">
        <f t="shared" si="5"/>
        <v>0</v>
      </c>
      <c r="O8" s="79">
        <f t="shared" si="0"/>
        <v>0</v>
      </c>
      <c r="P8" s="79">
        <f t="shared" si="1"/>
        <v>0</v>
      </c>
      <c r="Q8" s="30" t="str">
        <f t="shared" si="2"/>
        <v/>
      </c>
      <c r="R8" s="73" t="str">
        <f>IF(B8&lt;Grunddata!$B$18,"-",IF(B8&lt;=Grunddata!$C$18,Grunddata!$A$18&amp;"-"&amp;Grunddata!$D$18*100 &amp; "%",IF(B8&lt;=Grunddata!$C$19,Grunddata!$A$19&amp;"-"&amp;Grunddata!$D$19*100 &amp; "%",IF(B8&lt;=Grunddata!$C$20,Grunddata!$A$20&amp;"-"&amp;Grunddata!$D$20*100 &amp; "%",IF(B8&lt;=Grunddata!$C$21,Grunddata!$A$21&amp;"-"&amp;Grunddata!$D$21*100 &amp; "%",IF(B8&lt;=Grunddata!$C$22,Grunddata!$A$22&amp;"-"&amp;Grunddata!$D$22*100 &amp; "%","-"))))))</f>
        <v>A-100%</v>
      </c>
      <c r="S8">
        <f>IF(LEFT(A8,1)="A",Grunddata!$S$17,IF(LEFT(A8,1)="B",Grunddata!$S$18,IF(LEFT(A8,1)="C",Grunddata!$S$19,IF(LEFT(A8,1)="D",Grunddata!$S$20,IF(LEFT(A8,1)="E",Grunddata!$S$21,0)))))</f>
        <v>5.46</v>
      </c>
      <c r="T8">
        <f t="shared" si="6"/>
        <v>0</v>
      </c>
    </row>
    <row r="9" spans="1:20" x14ac:dyDescent="0.25">
      <c r="A9" s="90" t="str">
        <f t="shared" si="3"/>
        <v>A-100%</v>
      </c>
      <c r="B9" s="91">
        <f>Kalender!A5</f>
        <v>46026</v>
      </c>
      <c r="C9" s="92" t="str">
        <f>Kalender!B5</f>
        <v>Sön</v>
      </c>
      <c r="D9" s="93" t="str">
        <f>Kalender!C5</f>
        <v/>
      </c>
      <c r="E9" s="19"/>
      <c r="F9" s="17"/>
      <c r="G9" s="17"/>
      <c r="H9" s="17"/>
      <c r="I9" s="17"/>
      <c r="J9" s="17"/>
      <c r="K9" s="94" t="str">
        <f t="shared" si="4"/>
        <v/>
      </c>
      <c r="L9" s="23"/>
      <c r="M9" s="24"/>
      <c r="N9" s="79">
        <f t="shared" si="5"/>
        <v>0</v>
      </c>
      <c r="O9" s="79">
        <f t="shared" si="0"/>
        <v>0</v>
      </c>
      <c r="P9" s="79">
        <f t="shared" si="1"/>
        <v>0</v>
      </c>
      <c r="Q9" s="30" t="str">
        <f t="shared" si="2"/>
        <v/>
      </c>
      <c r="R9" s="73" t="str">
        <f>IF(B9&lt;Grunddata!$B$18,"-",IF(B9&lt;=Grunddata!$C$18,Grunddata!$A$18&amp;"-"&amp;Grunddata!$D$18*100 &amp; "%",IF(B9&lt;=Grunddata!$C$19,Grunddata!$A$19&amp;"-"&amp;Grunddata!$D$19*100 &amp; "%",IF(B9&lt;=Grunddata!$C$20,Grunddata!$A$20&amp;"-"&amp;Grunddata!$D$20*100 &amp; "%",IF(B9&lt;=Grunddata!$C$21,Grunddata!$A$21&amp;"-"&amp;Grunddata!$D$21*100 &amp; "%",IF(B9&lt;=Grunddata!$C$22,Grunddata!$A$22&amp;"-"&amp;Grunddata!$D$22*100 &amp; "%","-"))))))</f>
        <v>A-100%</v>
      </c>
      <c r="S9">
        <f>IF(LEFT(A9,1)="A",Grunddata!$S$17,IF(LEFT(A9,1)="B",Grunddata!$S$18,IF(LEFT(A9,1)="C",Grunddata!$S$19,IF(LEFT(A9,1)="D",Grunddata!$S$20,IF(LEFT(A9,1)="E",Grunddata!$S$21,0)))))</f>
        <v>5.46</v>
      </c>
      <c r="T9">
        <f t="shared" si="6"/>
        <v>0</v>
      </c>
    </row>
    <row r="10" spans="1:20" x14ac:dyDescent="0.25">
      <c r="A10" s="90" t="str">
        <f t="shared" si="3"/>
        <v>A-100%</v>
      </c>
      <c r="B10" s="91">
        <f>Kalender!A6</f>
        <v>46027</v>
      </c>
      <c r="C10" s="92" t="str">
        <f>Kalender!B6</f>
        <v>Mån</v>
      </c>
      <c r="D10" s="93" t="str">
        <f>Kalender!C6</f>
        <v>Tretton afton</v>
      </c>
      <c r="E10" s="19"/>
      <c r="F10" s="17"/>
      <c r="G10" s="17"/>
      <c r="H10" s="17"/>
      <c r="I10" s="17"/>
      <c r="J10" s="17"/>
      <c r="K10" s="94" t="str">
        <f t="shared" si="4"/>
        <v/>
      </c>
      <c r="L10" s="23"/>
      <c r="M10" s="24"/>
      <c r="N10" s="79">
        <f t="shared" si="5"/>
        <v>0</v>
      </c>
      <c r="O10" s="79">
        <f t="shared" si="0"/>
        <v>0</v>
      </c>
      <c r="P10" s="79">
        <f t="shared" si="1"/>
        <v>0</v>
      </c>
      <c r="Q10" s="30" t="str">
        <f t="shared" si="2"/>
        <v/>
      </c>
      <c r="R10" s="73" t="str">
        <f>IF(B10&lt;Grunddata!$B$18,"-",IF(B10&lt;=Grunddata!$C$18,Grunddata!$A$18&amp;"-"&amp;Grunddata!$D$18*100 &amp; "%",IF(B10&lt;=Grunddata!$C$19,Grunddata!$A$19&amp;"-"&amp;Grunddata!$D$19*100 &amp; "%",IF(B10&lt;=Grunddata!$C$20,Grunddata!$A$20&amp;"-"&amp;Grunddata!$D$20*100 &amp; "%",IF(B10&lt;=Grunddata!$C$21,Grunddata!$A$21&amp;"-"&amp;Grunddata!$D$21*100 &amp; "%",IF(B10&lt;=Grunddata!$C$22,Grunddata!$A$22&amp;"-"&amp;Grunddata!$D$22*100 &amp; "%","-"))))))</f>
        <v>A-100%</v>
      </c>
      <c r="S10">
        <f>IF(LEFT(A10,1)="A",Grunddata!$S$17,IF(LEFT(A10,1)="B",Grunddata!$S$18,IF(LEFT(A10,1)="C",Grunddata!$S$19,IF(LEFT(A10,1)="D",Grunddata!$S$20,IF(LEFT(A10,1)="E",Grunddata!$S$21,0)))))</f>
        <v>5.46</v>
      </c>
      <c r="T10">
        <f t="shared" si="6"/>
        <v>0</v>
      </c>
    </row>
    <row r="11" spans="1:20" x14ac:dyDescent="0.25">
      <c r="A11" s="90" t="str">
        <f t="shared" si="3"/>
        <v>A-100%</v>
      </c>
      <c r="B11" s="91">
        <f>Kalender!A7</f>
        <v>46028</v>
      </c>
      <c r="C11" s="92" t="str">
        <f>Kalender!B7</f>
        <v>Tis</v>
      </c>
      <c r="D11" s="93" t="str">
        <f>Kalender!C7</f>
        <v>Tretton dag</v>
      </c>
      <c r="E11" s="19"/>
      <c r="F11" s="17"/>
      <c r="G11" s="17"/>
      <c r="H11" s="17"/>
      <c r="I11" s="17"/>
      <c r="J11" s="17"/>
      <c r="K11" s="94" t="str">
        <f t="shared" si="4"/>
        <v/>
      </c>
      <c r="L11" s="23"/>
      <c r="M11" s="24"/>
      <c r="N11" s="79">
        <f t="shared" si="5"/>
        <v>0</v>
      </c>
      <c r="O11" s="79">
        <f t="shared" si="0"/>
        <v>0</v>
      </c>
      <c r="P11" s="79">
        <f t="shared" si="1"/>
        <v>0</v>
      </c>
      <c r="Q11" s="30" t="str">
        <f t="shared" si="2"/>
        <v/>
      </c>
      <c r="R11" s="73" t="str">
        <f>IF(B11&lt;Grunddata!$B$18,"-",IF(B11&lt;=Grunddata!$C$18,Grunddata!$A$18&amp;"-"&amp;Grunddata!$D$18*100 &amp; "%",IF(B11&lt;=Grunddata!$C$19,Grunddata!$A$19&amp;"-"&amp;Grunddata!$D$19*100 &amp; "%",IF(B11&lt;=Grunddata!$C$20,Grunddata!$A$20&amp;"-"&amp;Grunddata!$D$20*100 &amp; "%",IF(B11&lt;=Grunddata!$C$21,Grunddata!$A$21&amp;"-"&amp;Grunddata!$D$21*100 &amp; "%",IF(B11&lt;=Grunddata!$C$22,Grunddata!$A$22&amp;"-"&amp;Grunddata!$D$22*100 &amp; "%","-"))))))</f>
        <v>A-100%</v>
      </c>
      <c r="S11">
        <f>IF(LEFT(A11,1)="A",Grunddata!$S$17,IF(LEFT(A11,1)="B",Grunddata!$S$18,IF(LEFT(A11,1)="C",Grunddata!$S$19,IF(LEFT(A11,1)="D",Grunddata!$S$20,IF(LEFT(A11,1)="E",Grunddata!$S$21,0)))))</f>
        <v>5.46</v>
      </c>
      <c r="T11">
        <f t="shared" si="6"/>
        <v>0</v>
      </c>
    </row>
    <row r="12" spans="1:20" x14ac:dyDescent="0.25">
      <c r="A12" s="90" t="str">
        <f t="shared" si="3"/>
        <v>A-100%</v>
      </c>
      <c r="B12" s="91">
        <f>Kalender!A8</f>
        <v>46029</v>
      </c>
      <c r="C12" s="92" t="str">
        <f>Kalender!B8</f>
        <v>Ons</v>
      </c>
      <c r="D12" s="93" t="str">
        <f>Kalender!C8</f>
        <v/>
      </c>
      <c r="E12" s="19"/>
      <c r="F12" s="17"/>
      <c r="G12" s="17"/>
      <c r="H12" s="17"/>
      <c r="I12" s="17"/>
      <c r="J12" s="17"/>
      <c r="K12" s="94" t="str">
        <f t="shared" si="4"/>
        <v/>
      </c>
      <c r="L12" s="23"/>
      <c r="M12" s="24"/>
      <c r="N12" s="79">
        <f t="shared" si="5"/>
        <v>0</v>
      </c>
      <c r="O12" s="79">
        <f t="shared" si="0"/>
        <v>0</v>
      </c>
      <c r="P12" s="79">
        <f t="shared" si="1"/>
        <v>0</v>
      </c>
      <c r="Q12" s="30" t="str">
        <f t="shared" si="2"/>
        <v/>
      </c>
      <c r="R12" s="73" t="str">
        <f>IF(B12&lt;Grunddata!$B$18,"-",IF(B12&lt;=Grunddata!$C$18,Grunddata!$A$18&amp;"-"&amp;Grunddata!$D$18*100 &amp; "%",IF(B12&lt;=Grunddata!$C$19,Grunddata!$A$19&amp;"-"&amp;Grunddata!$D$19*100 &amp; "%",IF(B12&lt;=Grunddata!$C$20,Grunddata!$A$20&amp;"-"&amp;Grunddata!$D$20*100 &amp; "%",IF(B12&lt;=Grunddata!$C$21,Grunddata!$A$21&amp;"-"&amp;Grunddata!$D$21*100 &amp; "%",IF(B12&lt;=Grunddata!$C$22,Grunddata!$A$22&amp;"-"&amp;Grunddata!$D$22*100 &amp; "%","-"))))))</f>
        <v>A-100%</v>
      </c>
      <c r="S12">
        <f>IF(LEFT(A12,1)="A",Grunddata!$S$17,IF(LEFT(A12,1)="B",Grunddata!$S$18,IF(LEFT(A12,1)="C",Grunddata!$S$19,IF(LEFT(A12,1)="D",Grunddata!$S$20,IF(LEFT(A12,1)="E",Grunddata!$S$21,0)))))</f>
        <v>5.46</v>
      </c>
      <c r="T12">
        <f t="shared" si="6"/>
        <v>0</v>
      </c>
    </row>
    <row r="13" spans="1:20" x14ac:dyDescent="0.25">
      <c r="A13" s="90" t="str">
        <f t="shared" si="3"/>
        <v>A-100%</v>
      </c>
      <c r="B13" s="91">
        <f>Kalender!A9</f>
        <v>46030</v>
      </c>
      <c r="C13" s="92" t="str">
        <f>Kalender!B9</f>
        <v>Tor</v>
      </c>
      <c r="D13" s="93" t="str">
        <f>Kalender!C9</f>
        <v/>
      </c>
      <c r="E13" s="19"/>
      <c r="F13" s="17"/>
      <c r="G13" s="17"/>
      <c r="H13" s="17"/>
      <c r="I13" s="17"/>
      <c r="J13" s="17"/>
      <c r="K13" s="94" t="str">
        <f t="shared" si="4"/>
        <v/>
      </c>
      <c r="L13" s="23"/>
      <c r="M13" s="24"/>
      <c r="N13" s="79">
        <f t="shared" si="5"/>
        <v>0</v>
      </c>
      <c r="O13" s="79">
        <f t="shared" si="0"/>
        <v>0</v>
      </c>
      <c r="P13" s="79">
        <f t="shared" si="1"/>
        <v>0</v>
      </c>
      <c r="Q13" s="30" t="str">
        <f t="shared" si="2"/>
        <v/>
      </c>
      <c r="R13" s="73" t="str">
        <f>IF(B13&lt;Grunddata!$B$18,"-",IF(B13&lt;=Grunddata!$C$18,Grunddata!$A$18&amp;"-"&amp;Grunddata!$D$18*100 &amp; "%",IF(B13&lt;=Grunddata!$C$19,Grunddata!$A$19&amp;"-"&amp;Grunddata!$D$19*100 &amp; "%",IF(B13&lt;=Grunddata!$C$20,Grunddata!$A$20&amp;"-"&amp;Grunddata!$D$20*100 &amp; "%",IF(B13&lt;=Grunddata!$C$21,Grunddata!$A$21&amp;"-"&amp;Grunddata!$D$21*100 &amp; "%",IF(B13&lt;=Grunddata!$C$22,Grunddata!$A$22&amp;"-"&amp;Grunddata!$D$22*100 &amp; "%","-"))))))</f>
        <v>A-100%</v>
      </c>
      <c r="S13">
        <f>IF(LEFT(A13,1)="A",Grunddata!$S$17,IF(LEFT(A13,1)="B",Grunddata!$S$18,IF(LEFT(A13,1)="C",Grunddata!$S$19,IF(LEFT(A13,1)="D",Grunddata!$S$20,IF(LEFT(A13,1)="E",Grunddata!$S$21,0)))))</f>
        <v>5.46</v>
      </c>
      <c r="T13">
        <f t="shared" si="6"/>
        <v>0</v>
      </c>
    </row>
    <row r="14" spans="1:20" x14ac:dyDescent="0.25">
      <c r="A14" s="90" t="str">
        <f t="shared" si="3"/>
        <v>A-100%</v>
      </c>
      <c r="B14" s="91">
        <f>Kalender!A10</f>
        <v>46031</v>
      </c>
      <c r="C14" s="92" t="str">
        <f>Kalender!B10</f>
        <v>Fre</v>
      </c>
      <c r="D14" s="93" t="str">
        <f>Kalender!C10</f>
        <v/>
      </c>
      <c r="E14" s="19"/>
      <c r="F14" s="17"/>
      <c r="G14" s="17"/>
      <c r="H14" s="17"/>
      <c r="I14" s="17"/>
      <c r="J14" s="17"/>
      <c r="K14" s="94" t="str">
        <f t="shared" si="4"/>
        <v/>
      </c>
      <c r="L14" s="23"/>
      <c r="M14" s="24"/>
      <c r="N14" s="79">
        <f t="shared" si="5"/>
        <v>0</v>
      </c>
      <c r="O14" s="79">
        <f t="shared" si="0"/>
        <v>0</v>
      </c>
      <c r="P14" s="79">
        <f t="shared" si="1"/>
        <v>0</v>
      </c>
      <c r="Q14" s="30" t="str">
        <f t="shared" si="2"/>
        <v/>
      </c>
      <c r="R14" s="73" t="str">
        <f>IF(B14&lt;Grunddata!$B$18,"-",IF(B14&lt;=Grunddata!$C$18,Grunddata!$A$18&amp;"-"&amp;Grunddata!$D$18*100 &amp; "%",IF(B14&lt;=Grunddata!$C$19,Grunddata!$A$19&amp;"-"&amp;Grunddata!$D$19*100 &amp; "%",IF(B14&lt;=Grunddata!$C$20,Grunddata!$A$20&amp;"-"&amp;Grunddata!$D$20*100 &amp; "%",IF(B14&lt;=Grunddata!$C$21,Grunddata!$A$21&amp;"-"&amp;Grunddata!$D$21*100 &amp; "%",IF(B14&lt;=Grunddata!$C$22,Grunddata!$A$22&amp;"-"&amp;Grunddata!$D$22*100 &amp; "%","-"))))))</f>
        <v>A-100%</v>
      </c>
      <c r="S14">
        <f>IF(LEFT(A14,1)="A",Grunddata!$S$17,IF(LEFT(A14,1)="B",Grunddata!$S$18,IF(LEFT(A14,1)="C",Grunddata!$S$19,IF(LEFT(A14,1)="D",Grunddata!$S$20,IF(LEFT(A14,1)="E",Grunddata!$S$21,0)))))</f>
        <v>5.46</v>
      </c>
      <c r="T14">
        <f t="shared" si="6"/>
        <v>0</v>
      </c>
    </row>
    <row r="15" spans="1:20" x14ac:dyDescent="0.25">
      <c r="A15" s="90" t="str">
        <f t="shared" si="3"/>
        <v>A-100%</v>
      </c>
      <c r="B15" s="91">
        <f>Kalender!A11</f>
        <v>46032</v>
      </c>
      <c r="C15" s="92" t="str">
        <f>Kalender!B11</f>
        <v>Lör</v>
      </c>
      <c r="D15" s="93" t="str">
        <f>Kalender!C11</f>
        <v/>
      </c>
      <c r="E15" s="19"/>
      <c r="F15" s="17"/>
      <c r="G15" s="17"/>
      <c r="H15" s="17"/>
      <c r="I15" s="17"/>
      <c r="J15" s="17"/>
      <c r="K15" s="94" t="str">
        <f t="shared" si="4"/>
        <v/>
      </c>
      <c r="L15" s="23"/>
      <c r="M15" s="24"/>
      <c r="N15" s="79">
        <f t="shared" si="5"/>
        <v>0</v>
      </c>
      <c r="O15" s="79">
        <f t="shared" si="0"/>
        <v>0</v>
      </c>
      <c r="P15" s="79">
        <f t="shared" si="1"/>
        <v>0</v>
      </c>
      <c r="Q15" s="30" t="str">
        <f t="shared" si="2"/>
        <v/>
      </c>
      <c r="R15" s="73" t="str">
        <f>IF(B15&lt;Grunddata!$B$18,"-",IF(B15&lt;=Grunddata!$C$18,Grunddata!$A$18&amp;"-"&amp;Grunddata!$D$18*100 &amp; "%",IF(B15&lt;=Grunddata!$C$19,Grunddata!$A$19&amp;"-"&amp;Grunddata!$D$19*100 &amp; "%",IF(B15&lt;=Grunddata!$C$20,Grunddata!$A$20&amp;"-"&amp;Grunddata!$D$20*100 &amp; "%",IF(B15&lt;=Grunddata!$C$21,Grunddata!$A$21&amp;"-"&amp;Grunddata!$D$21*100 &amp; "%",IF(B15&lt;=Grunddata!$C$22,Grunddata!$A$22&amp;"-"&amp;Grunddata!$D$22*100 &amp; "%","-"))))))</f>
        <v>A-100%</v>
      </c>
      <c r="S15">
        <f>IF(LEFT(A15,1)="A",Grunddata!$S$17,IF(LEFT(A15,1)="B",Grunddata!$S$18,IF(LEFT(A15,1)="C",Grunddata!$S$19,IF(LEFT(A15,1)="D",Grunddata!$S$20,IF(LEFT(A15,1)="E",Grunddata!$S$21,0)))))</f>
        <v>5.46</v>
      </c>
      <c r="T15">
        <f t="shared" si="6"/>
        <v>0</v>
      </c>
    </row>
    <row r="16" spans="1:20" x14ac:dyDescent="0.25">
      <c r="A16" s="90" t="str">
        <f t="shared" si="3"/>
        <v>A-100%</v>
      </c>
      <c r="B16" s="91">
        <f>Kalender!A12</f>
        <v>46033</v>
      </c>
      <c r="C16" s="92" t="str">
        <f>Kalender!B12</f>
        <v>Sön</v>
      </c>
      <c r="D16" s="93" t="str">
        <f>Kalender!C12</f>
        <v/>
      </c>
      <c r="E16" s="19"/>
      <c r="F16" s="17"/>
      <c r="G16" s="17"/>
      <c r="H16" s="17"/>
      <c r="I16" s="17"/>
      <c r="J16" s="17"/>
      <c r="K16" s="94" t="str">
        <f t="shared" si="4"/>
        <v/>
      </c>
      <c r="L16" s="23"/>
      <c r="M16" s="24"/>
      <c r="N16" s="79">
        <f t="shared" si="5"/>
        <v>0</v>
      </c>
      <c r="O16" s="79">
        <f t="shared" si="0"/>
        <v>0</v>
      </c>
      <c r="P16" s="79">
        <f t="shared" si="1"/>
        <v>0</v>
      </c>
      <c r="Q16" s="30" t="str">
        <f t="shared" si="2"/>
        <v/>
      </c>
      <c r="R16" s="73" t="str">
        <f>IF(B16&lt;Grunddata!$B$18,"-",IF(B16&lt;=Grunddata!$C$18,Grunddata!$A$18&amp;"-"&amp;Grunddata!$D$18*100 &amp; "%",IF(B16&lt;=Grunddata!$C$19,Grunddata!$A$19&amp;"-"&amp;Grunddata!$D$19*100 &amp; "%",IF(B16&lt;=Grunddata!$C$20,Grunddata!$A$20&amp;"-"&amp;Grunddata!$D$20*100 &amp; "%",IF(B16&lt;=Grunddata!$C$21,Grunddata!$A$21&amp;"-"&amp;Grunddata!$D$21*100 &amp; "%",IF(B16&lt;=Grunddata!$C$22,Grunddata!$A$22&amp;"-"&amp;Grunddata!$D$22*100 &amp; "%","-"))))))</f>
        <v>A-100%</v>
      </c>
      <c r="S16">
        <f>IF(LEFT(A16,1)="A",Grunddata!$S$17,IF(LEFT(A16,1)="B",Grunddata!$S$18,IF(LEFT(A16,1)="C",Grunddata!$S$19,IF(LEFT(A16,1)="D",Grunddata!$S$20,IF(LEFT(A16,1)="E",Grunddata!$S$21,0)))))</f>
        <v>5.46</v>
      </c>
      <c r="T16">
        <f t="shared" si="6"/>
        <v>0</v>
      </c>
    </row>
    <row r="17" spans="1:20" x14ac:dyDescent="0.25">
      <c r="A17" s="90" t="str">
        <f t="shared" si="3"/>
        <v>A-100%</v>
      </c>
      <c r="B17" s="91">
        <f>Kalender!A13</f>
        <v>46034</v>
      </c>
      <c r="C17" s="92" t="str">
        <f>Kalender!B13</f>
        <v>Mån</v>
      </c>
      <c r="D17" s="93" t="str">
        <f>Kalender!C13</f>
        <v/>
      </c>
      <c r="E17" s="19"/>
      <c r="F17" s="17"/>
      <c r="G17" s="17"/>
      <c r="H17" s="17"/>
      <c r="I17" s="17"/>
      <c r="J17" s="17"/>
      <c r="K17" s="94" t="str">
        <f t="shared" si="4"/>
        <v/>
      </c>
      <c r="L17" s="23"/>
      <c r="M17" s="24"/>
      <c r="N17" s="79">
        <f t="shared" si="5"/>
        <v>0</v>
      </c>
      <c r="O17" s="79">
        <f t="shared" si="0"/>
        <v>0</v>
      </c>
      <c r="P17" s="79">
        <f t="shared" si="1"/>
        <v>0</v>
      </c>
      <c r="Q17" s="30" t="str">
        <f t="shared" si="2"/>
        <v/>
      </c>
      <c r="R17" s="73" t="str">
        <f>IF(B17&lt;Grunddata!$B$18,"-",IF(B17&lt;=Grunddata!$C$18,Grunddata!$A$18&amp;"-"&amp;Grunddata!$D$18*100 &amp; "%",IF(B17&lt;=Grunddata!$C$19,Grunddata!$A$19&amp;"-"&amp;Grunddata!$D$19*100 &amp; "%",IF(B17&lt;=Grunddata!$C$20,Grunddata!$A$20&amp;"-"&amp;Grunddata!$D$20*100 &amp; "%",IF(B17&lt;=Grunddata!$C$21,Grunddata!$A$21&amp;"-"&amp;Grunddata!$D$21*100 &amp; "%",IF(B17&lt;=Grunddata!$C$22,Grunddata!$A$22&amp;"-"&amp;Grunddata!$D$22*100 &amp; "%","-"))))))</f>
        <v>A-100%</v>
      </c>
      <c r="S17">
        <f>IF(LEFT(A17,1)="A",Grunddata!$S$17,IF(LEFT(A17,1)="B",Grunddata!$S$18,IF(LEFT(A17,1)="C",Grunddata!$S$19,IF(LEFT(A17,1)="D",Grunddata!$S$20,IF(LEFT(A17,1)="E",Grunddata!$S$21,0)))))</f>
        <v>5.46</v>
      </c>
      <c r="T17">
        <f t="shared" si="6"/>
        <v>0</v>
      </c>
    </row>
    <row r="18" spans="1:20" x14ac:dyDescent="0.25">
      <c r="A18" s="90" t="str">
        <f t="shared" si="3"/>
        <v>A-100%</v>
      </c>
      <c r="B18" s="91">
        <f>Kalender!A14</f>
        <v>46035</v>
      </c>
      <c r="C18" s="92" t="str">
        <f>Kalender!B14</f>
        <v>Tis</v>
      </c>
      <c r="D18" s="93" t="str">
        <f>Kalender!C14</f>
        <v/>
      </c>
      <c r="E18" s="19"/>
      <c r="F18" s="17"/>
      <c r="G18" s="17"/>
      <c r="H18" s="17"/>
      <c r="I18" s="17"/>
      <c r="J18" s="17"/>
      <c r="K18" s="94" t="str">
        <f t="shared" si="4"/>
        <v/>
      </c>
      <c r="L18" s="23"/>
      <c r="M18" s="24"/>
      <c r="N18" s="79">
        <f t="shared" si="5"/>
        <v>0</v>
      </c>
      <c r="O18" s="79">
        <f t="shared" si="0"/>
        <v>0</v>
      </c>
      <c r="P18" s="79">
        <f t="shared" si="1"/>
        <v>0</v>
      </c>
      <c r="Q18" s="30" t="str">
        <f t="shared" si="2"/>
        <v/>
      </c>
      <c r="R18" s="73" t="str">
        <f>IF(B18&lt;Grunddata!$B$18,"-",IF(B18&lt;=Grunddata!$C$18,Grunddata!$A$18&amp;"-"&amp;Grunddata!$D$18*100 &amp; "%",IF(B18&lt;=Grunddata!$C$19,Grunddata!$A$19&amp;"-"&amp;Grunddata!$D$19*100 &amp; "%",IF(B18&lt;=Grunddata!$C$20,Grunddata!$A$20&amp;"-"&amp;Grunddata!$D$20*100 &amp; "%",IF(B18&lt;=Grunddata!$C$21,Grunddata!$A$21&amp;"-"&amp;Grunddata!$D$21*100 &amp; "%",IF(B18&lt;=Grunddata!$C$22,Grunddata!$A$22&amp;"-"&amp;Grunddata!$D$22*100 &amp; "%","-"))))))</f>
        <v>A-100%</v>
      </c>
      <c r="S18">
        <f>IF(LEFT(A18,1)="A",Grunddata!$S$17,IF(LEFT(A18,1)="B",Grunddata!$S$18,IF(LEFT(A18,1)="C",Grunddata!$S$19,IF(LEFT(A18,1)="D",Grunddata!$S$20,IF(LEFT(A18,1)="E",Grunddata!$S$21,0)))))</f>
        <v>5.46</v>
      </c>
      <c r="T18">
        <f t="shared" si="6"/>
        <v>0</v>
      </c>
    </row>
    <row r="19" spans="1:20" x14ac:dyDescent="0.25">
      <c r="A19" s="90" t="str">
        <f t="shared" si="3"/>
        <v>A-100%</v>
      </c>
      <c r="B19" s="91">
        <f>Kalender!A15</f>
        <v>46036</v>
      </c>
      <c r="C19" s="92" t="str">
        <f>Kalender!B15</f>
        <v>Ons</v>
      </c>
      <c r="D19" s="93" t="str">
        <f>Kalender!C15</f>
        <v/>
      </c>
      <c r="E19" s="19"/>
      <c r="F19" s="17"/>
      <c r="G19" s="17"/>
      <c r="H19" s="17"/>
      <c r="I19" s="17"/>
      <c r="J19" s="17"/>
      <c r="K19" s="94" t="str">
        <f t="shared" si="4"/>
        <v/>
      </c>
      <c r="L19" s="23"/>
      <c r="M19" s="24"/>
      <c r="N19" s="79">
        <f t="shared" si="5"/>
        <v>0</v>
      </c>
      <c r="O19" s="79">
        <f t="shared" si="0"/>
        <v>0</v>
      </c>
      <c r="P19" s="79">
        <f t="shared" si="1"/>
        <v>0</v>
      </c>
      <c r="Q19" s="30" t="str">
        <f t="shared" si="2"/>
        <v/>
      </c>
      <c r="R19" s="73" t="str">
        <f>IF(B19&lt;Grunddata!$B$18,"-",IF(B19&lt;=Grunddata!$C$18,Grunddata!$A$18&amp;"-"&amp;Grunddata!$D$18*100 &amp; "%",IF(B19&lt;=Grunddata!$C$19,Grunddata!$A$19&amp;"-"&amp;Grunddata!$D$19*100 &amp; "%",IF(B19&lt;=Grunddata!$C$20,Grunddata!$A$20&amp;"-"&amp;Grunddata!$D$20*100 &amp; "%",IF(B19&lt;=Grunddata!$C$21,Grunddata!$A$21&amp;"-"&amp;Grunddata!$D$21*100 &amp; "%",IF(B19&lt;=Grunddata!$C$22,Grunddata!$A$22&amp;"-"&amp;Grunddata!$D$22*100 &amp; "%","-"))))))</f>
        <v>A-100%</v>
      </c>
      <c r="S19">
        <f>IF(LEFT(A19,1)="A",Grunddata!$S$17,IF(LEFT(A19,1)="B",Grunddata!$S$18,IF(LEFT(A19,1)="C",Grunddata!$S$19,IF(LEFT(A19,1)="D",Grunddata!$S$20,IF(LEFT(A19,1)="E",Grunddata!$S$21,0)))))</f>
        <v>5.46</v>
      </c>
      <c r="T19">
        <f t="shared" si="6"/>
        <v>0</v>
      </c>
    </row>
    <row r="20" spans="1:20" x14ac:dyDescent="0.25">
      <c r="A20" s="90" t="str">
        <f t="shared" si="3"/>
        <v>A-100%</v>
      </c>
      <c r="B20" s="91">
        <f>Kalender!A16</f>
        <v>46037</v>
      </c>
      <c r="C20" s="92" t="str">
        <f>Kalender!B16</f>
        <v>Tor</v>
      </c>
      <c r="D20" s="93" t="str">
        <f>Kalender!C16</f>
        <v/>
      </c>
      <c r="E20" s="19"/>
      <c r="F20" s="17"/>
      <c r="G20" s="17"/>
      <c r="H20" s="17"/>
      <c r="I20" s="17"/>
      <c r="J20" s="17"/>
      <c r="K20" s="94" t="str">
        <f t="shared" si="4"/>
        <v/>
      </c>
      <c r="L20" s="23"/>
      <c r="M20" s="24"/>
      <c r="N20" s="79">
        <f t="shared" si="5"/>
        <v>0</v>
      </c>
      <c r="O20" s="79">
        <f t="shared" si="0"/>
        <v>0</v>
      </c>
      <c r="P20" s="79">
        <f t="shared" si="1"/>
        <v>0</v>
      </c>
      <c r="Q20" s="30" t="str">
        <f t="shared" si="2"/>
        <v/>
      </c>
      <c r="R20" s="73" t="str">
        <f>IF(B20&lt;Grunddata!$B$18,"-",IF(B20&lt;=Grunddata!$C$18,Grunddata!$A$18&amp;"-"&amp;Grunddata!$D$18*100 &amp; "%",IF(B20&lt;=Grunddata!$C$19,Grunddata!$A$19&amp;"-"&amp;Grunddata!$D$19*100 &amp; "%",IF(B20&lt;=Grunddata!$C$20,Grunddata!$A$20&amp;"-"&amp;Grunddata!$D$20*100 &amp; "%",IF(B20&lt;=Grunddata!$C$21,Grunddata!$A$21&amp;"-"&amp;Grunddata!$D$21*100 &amp; "%",IF(B20&lt;=Grunddata!$C$22,Grunddata!$A$22&amp;"-"&amp;Grunddata!$D$22*100 &amp; "%","-"))))))</f>
        <v>A-100%</v>
      </c>
      <c r="S20">
        <f>IF(LEFT(A20,1)="A",Grunddata!$S$17,IF(LEFT(A20,1)="B",Grunddata!$S$18,IF(LEFT(A20,1)="C",Grunddata!$S$19,IF(LEFT(A20,1)="D",Grunddata!$S$20,IF(LEFT(A20,1)="E",Grunddata!$S$21,0)))))</f>
        <v>5.46</v>
      </c>
      <c r="T20">
        <f t="shared" si="6"/>
        <v>0</v>
      </c>
    </row>
    <row r="21" spans="1:20" x14ac:dyDescent="0.25">
      <c r="A21" s="90" t="str">
        <f t="shared" si="3"/>
        <v>A-100%</v>
      </c>
      <c r="B21" s="91">
        <f>Kalender!A17</f>
        <v>46038</v>
      </c>
      <c r="C21" s="92" t="str">
        <f>Kalender!B17</f>
        <v>Fre</v>
      </c>
      <c r="D21" s="93" t="str">
        <f>Kalender!C17</f>
        <v/>
      </c>
      <c r="E21" s="19"/>
      <c r="F21" s="17"/>
      <c r="G21" s="17"/>
      <c r="H21" s="17"/>
      <c r="I21" s="17"/>
      <c r="J21" s="17"/>
      <c r="K21" s="94" t="str">
        <f t="shared" si="4"/>
        <v/>
      </c>
      <c r="L21" s="23"/>
      <c r="M21" s="24"/>
      <c r="N21" s="79">
        <f t="shared" si="5"/>
        <v>0</v>
      </c>
      <c r="O21" s="79">
        <f t="shared" si="0"/>
        <v>0</v>
      </c>
      <c r="P21" s="79">
        <f t="shared" si="1"/>
        <v>0</v>
      </c>
      <c r="Q21" s="30" t="str">
        <f t="shared" si="2"/>
        <v/>
      </c>
      <c r="R21" s="73" t="str">
        <f>IF(B21&lt;Grunddata!$B$18,"-",IF(B21&lt;=Grunddata!$C$18,Grunddata!$A$18&amp;"-"&amp;Grunddata!$D$18*100 &amp; "%",IF(B21&lt;=Grunddata!$C$19,Grunddata!$A$19&amp;"-"&amp;Grunddata!$D$19*100 &amp; "%",IF(B21&lt;=Grunddata!$C$20,Grunddata!$A$20&amp;"-"&amp;Grunddata!$D$20*100 &amp; "%",IF(B21&lt;=Grunddata!$C$21,Grunddata!$A$21&amp;"-"&amp;Grunddata!$D$21*100 &amp; "%",IF(B21&lt;=Grunddata!$C$22,Grunddata!$A$22&amp;"-"&amp;Grunddata!$D$22*100 &amp; "%","-"))))))</f>
        <v>A-100%</v>
      </c>
      <c r="S21">
        <f>IF(LEFT(A21,1)="A",Grunddata!$S$17,IF(LEFT(A21,1)="B",Grunddata!$S$18,IF(LEFT(A21,1)="C",Grunddata!$S$19,IF(LEFT(A21,1)="D",Grunddata!$S$20,IF(LEFT(A21,1)="E",Grunddata!$S$21,0)))))</f>
        <v>5.46</v>
      </c>
      <c r="T21">
        <f t="shared" si="6"/>
        <v>0</v>
      </c>
    </row>
    <row r="22" spans="1:20" x14ac:dyDescent="0.25">
      <c r="A22" s="90" t="str">
        <f t="shared" si="3"/>
        <v>A-100%</v>
      </c>
      <c r="B22" s="91">
        <f>Kalender!A18</f>
        <v>46039</v>
      </c>
      <c r="C22" s="92" t="str">
        <f>Kalender!B18</f>
        <v>Lör</v>
      </c>
      <c r="D22" s="93" t="str">
        <f>Kalender!C18</f>
        <v/>
      </c>
      <c r="E22" s="19"/>
      <c r="F22" s="17"/>
      <c r="G22" s="17"/>
      <c r="H22" s="17"/>
      <c r="I22" s="17"/>
      <c r="J22" s="17"/>
      <c r="K22" s="94" t="str">
        <f t="shared" si="4"/>
        <v/>
      </c>
      <c r="L22" s="23"/>
      <c r="M22" s="24"/>
      <c r="N22" s="79">
        <f t="shared" si="5"/>
        <v>0</v>
      </c>
      <c r="O22" s="79">
        <f t="shared" si="0"/>
        <v>0</v>
      </c>
      <c r="P22" s="79">
        <f t="shared" si="1"/>
        <v>0</v>
      </c>
      <c r="Q22" s="30" t="str">
        <f t="shared" si="2"/>
        <v/>
      </c>
      <c r="R22" s="73" t="str">
        <f>IF(B22&lt;Grunddata!$B$18,"-",IF(B22&lt;=Grunddata!$C$18,Grunddata!$A$18&amp;"-"&amp;Grunddata!$D$18*100 &amp; "%",IF(B22&lt;=Grunddata!$C$19,Grunddata!$A$19&amp;"-"&amp;Grunddata!$D$19*100 &amp; "%",IF(B22&lt;=Grunddata!$C$20,Grunddata!$A$20&amp;"-"&amp;Grunddata!$D$20*100 &amp; "%",IF(B22&lt;=Grunddata!$C$21,Grunddata!$A$21&amp;"-"&amp;Grunddata!$D$21*100 &amp; "%",IF(B22&lt;=Grunddata!$C$22,Grunddata!$A$22&amp;"-"&amp;Grunddata!$D$22*100 &amp; "%","-"))))))</f>
        <v>A-100%</v>
      </c>
      <c r="S22">
        <f>IF(LEFT(A22,1)="A",Grunddata!$S$17,IF(LEFT(A22,1)="B",Grunddata!$S$18,IF(LEFT(A22,1)="C",Grunddata!$S$19,IF(LEFT(A22,1)="D",Grunddata!$S$20,IF(LEFT(A22,1)="E",Grunddata!$S$21,0)))))</f>
        <v>5.46</v>
      </c>
      <c r="T22">
        <f t="shared" si="6"/>
        <v>0</v>
      </c>
    </row>
    <row r="23" spans="1:20" x14ac:dyDescent="0.25">
      <c r="A23" s="90" t="str">
        <f t="shared" si="3"/>
        <v>A-100%</v>
      </c>
      <c r="B23" s="91">
        <f>Kalender!A19</f>
        <v>46040</v>
      </c>
      <c r="C23" s="92" t="str">
        <f>Kalender!B19</f>
        <v>Sön</v>
      </c>
      <c r="D23" s="93" t="str">
        <f>Kalender!C19</f>
        <v/>
      </c>
      <c r="E23" s="19"/>
      <c r="F23" s="17"/>
      <c r="G23" s="17"/>
      <c r="H23" s="17"/>
      <c r="I23" s="17"/>
      <c r="J23" s="17"/>
      <c r="K23" s="94" t="str">
        <f t="shared" si="4"/>
        <v/>
      </c>
      <c r="L23" s="23"/>
      <c r="M23" s="24"/>
      <c r="N23" s="79">
        <f t="shared" si="5"/>
        <v>0</v>
      </c>
      <c r="O23" s="79">
        <f t="shared" si="0"/>
        <v>0</v>
      </c>
      <c r="P23" s="79">
        <f t="shared" si="1"/>
        <v>0</v>
      </c>
      <c r="Q23" s="30" t="str">
        <f t="shared" si="2"/>
        <v/>
      </c>
      <c r="R23" s="73" t="str">
        <f>IF(B23&lt;Grunddata!$B$18,"-",IF(B23&lt;=Grunddata!$C$18,Grunddata!$A$18&amp;"-"&amp;Grunddata!$D$18*100 &amp; "%",IF(B23&lt;=Grunddata!$C$19,Grunddata!$A$19&amp;"-"&amp;Grunddata!$D$19*100 &amp; "%",IF(B23&lt;=Grunddata!$C$20,Grunddata!$A$20&amp;"-"&amp;Grunddata!$D$20*100 &amp; "%",IF(B23&lt;=Grunddata!$C$21,Grunddata!$A$21&amp;"-"&amp;Grunddata!$D$21*100 &amp; "%",IF(B23&lt;=Grunddata!$C$22,Grunddata!$A$22&amp;"-"&amp;Grunddata!$D$22*100 &amp; "%","-"))))))</f>
        <v>A-100%</v>
      </c>
      <c r="S23">
        <f>IF(LEFT(A23,1)="A",Grunddata!$S$17,IF(LEFT(A23,1)="B",Grunddata!$S$18,IF(LEFT(A23,1)="C",Grunddata!$S$19,IF(LEFT(A23,1)="D",Grunddata!$S$20,IF(LEFT(A23,1)="E",Grunddata!$S$21,0)))))</f>
        <v>5.46</v>
      </c>
      <c r="T23">
        <f t="shared" si="6"/>
        <v>0</v>
      </c>
    </row>
    <row r="24" spans="1:20" x14ac:dyDescent="0.25">
      <c r="A24" s="90" t="str">
        <f t="shared" si="3"/>
        <v>A-100%</v>
      </c>
      <c r="B24" s="91">
        <f>Kalender!A20</f>
        <v>46041</v>
      </c>
      <c r="C24" s="92" t="str">
        <f>Kalender!B20</f>
        <v>Mån</v>
      </c>
      <c r="D24" s="93" t="str">
        <f>Kalender!C20</f>
        <v/>
      </c>
      <c r="E24" s="19"/>
      <c r="F24" s="17"/>
      <c r="G24" s="17"/>
      <c r="H24" s="17"/>
      <c r="I24" s="17"/>
      <c r="J24" s="17"/>
      <c r="K24" s="94" t="str">
        <f t="shared" si="4"/>
        <v/>
      </c>
      <c r="L24" s="23"/>
      <c r="M24" s="24"/>
      <c r="N24" s="79">
        <f t="shared" si="5"/>
        <v>0</v>
      </c>
      <c r="O24" s="79">
        <f t="shared" si="0"/>
        <v>0</v>
      </c>
      <c r="P24" s="79">
        <f t="shared" si="1"/>
        <v>0</v>
      </c>
      <c r="Q24" s="30" t="str">
        <f t="shared" si="2"/>
        <v/>
      </c>
      <c r="R24" s="73" t="str">
        <f>IF(B24&lt;Grunddata!$B$18,"-",IF(B24&lt;=Grunddata!$C$18,Grunddata!$A$18&amp;"-"&amp;Grunddata!$D$18*100 &amp; "%",IF(B24&lt;=Grunddata!$C$19,Grunddata!$A$19&amp;"-"&amp;Grunddata!$D$19*100 &amp; "%",IF(B24&lt;=Grunddata!$C$20,Grunddata!$A$20&amp;"-"&amp;Grunddata!$D$20*100 &amp; "%",IF(B24&lt;=Grunddata!$C$21,Grunddata!$A$21&amp;"-"&amp;Grunddata!$D$21*100 &amp; "%",IF(B24&lt;=Grunddata!$C$22,Grunddata!$A$22&amp;"-"&amp;Grunddata!$D$22*100 &amp; "%","-"))))))</f>
        <v>A-100%</v>
      </c>
      <c r="S24">
        <f>IF(LEFT(A24,1)="A",Grunddata!$S$17,IF(LEFT(A24,1)="B",Grunddata!$S$18,IF(LEFT(A24,1)="C",Grunddata!$S$19,IF(LEFT(A24,1)="D",Grunddata!$S$20,IF(LEFT(A24,1)="E",Grunddata!$S$21,0)))))</f>
        <v>5.46</v>
      </c>
      <c r="T24">
        <f t="shared" si="6"/>
        <v>0</v>
      </c>
    </row>
    <row r="25" spans="1:20" x14ac:dyDescent="0.25">
      <c r="A25" s="90" t="str">
        <f t="shared" si="3"/>
        <v>A-100%</v>
      </c>
      <c r="B25" s="91">
        <f>Kalender!A21</f>
        <v>46042</v>
      </c>
      <c r="C25" s="92" t="str">
        <f>Kalender!B21</f>
        <v>Tis</v>
      </c>
      <c r="D25" s="93" t="str">
        <f>Kalender!C21</f>
        <v/>
      </c>
      <c r="E25" s="19"/>
      <c r="F25" s="17"/>
      <c r="G25" s="17"/>
      <c r="H25" s="17"/>
      <c r="I25" s="17"/>
      <c r="J25" s="17"/>
      <c r="K25" s="94" t="str">
        <f t="shared" si="4"/>
        <v/>
      </c>
      <c r="L25" s="23"/>
      <c r="M25" s="24"/>
      <c r="N25" s="79">
        <f t="shared" si="5"/>
        <v>0</v>
      </c>
      <c r="O25" s="79">
        <f t="shared" si="0"/>
        <v>0</v>
      </c>
      <c r="P25" s="79">
        <f t="shared" si="1"/>
        <v>0</v>
      </c>
      <c r="Q25" s="30" t="str">
        <f t="shared" si="2"/>
        <v/>
      </c>
      <c r="R25" s="73" t="str">
        <f>IF(B25&lt;Grunddata!$B$18,"-",IF(B25&lt;=Grunddata!$C$18,Grunddata!$A$18&amp;"-"&amp;Grunddata!$D$18*100 &amp; "%",IF(B25&lt;=Grunddata!$C$19,Grunddata!$A$19&amp;"-"&amp;Grunddata!$D$19*100 &amp; "%",IF(B25&lt;=Grunddata!$C$20,Grunddata!$A$20&amp;"-"&amp;Grunddata!$D$20*100 &amp; "%",IF(B25&lt;=Grunddata!$C$21,Grunddata!$A$21&amp;"-"&amp;Grunddata!$D$21*100 &amp; "%",IF(B25&lt;=Grunddata!$C$22,Grunddata!$A$22&amp;"-"&amp;Grunddata!$D$22*100 &amp; "%","-"))))))</f>
        <v>A-100%</v>
      </c>
      <c r="S25">
        <f>IF(LEFT(A25,1)="A",Grunddata!$S$17,IF(LEFT(A25,1)="B",Grunddata!$S$18,IF(LEFT(A25,1)="C",Grunddata!$S$19,IF(LEFT(A25,1)="D",Grunddata!$S$20,IF(LEFT(A25,1)="E",Grunddata!$S$21,0)))))</f>
        <v>5.46</v>
      </c>
      <c r="T25">
        <f t="shared" si="6"/>
        <v>0</v>
      </c>
    </row>
    <row r="26" spans="1:20" x14ac:dyDescent="0.25">
      <c r="A26" s="90" t="str">
        <f t="shared" si="3"/>
        <v>A-100%</v>
      </c>
      <c r="B26" s="91">
        <f>Kalender!A22</f>
        <v>46043</v>
      </c>
      <c r="C26" s="92" t="str">
        <f>Kalender!B22</f>
        <v>Ons</v>
      </c>
      <c r="D26" s="93" t="str">
        <f>Kalender!C22</f>
        <v/>
      </c>
      <c r="E26" s="19"/>
      <c r="F26" s="17"/>
      <c r="G26" s="17"/>
      <c r="H26" s="17"/>
      <c r="I26" s="17"/>
      <c r="J26" s="17"/>
      <c r="K26" s="94" t="str">
        <f t="shared" si="4"/>
        <v/>
      </c>
      <c r="L26" s="23"/>
      <c r="M26" s="24"/>
      <c r="N26" s="79">
        <f t="shared" si="5"/>
        <v>0</v>
      </c>
      <c r="O26" s="79">
        <f t="shared" si="0"/>
        <v>0</v>
      </c>
      <c r="P26" s="79">
        <f t="shared" si="1"/>
        <v>0</v>
      </c>
      <c r="Q26" s="30" t="str">
        <f t="shared" si="2"/>
        <v/>
      </c>
      <c r="R26" s="73" t="str">
        <f>IF(B26&lt;Grunddata!$B$18,"-",IF(B26&lt;=Grunddata!$C$18,Grunddata!$A$18&amp;"-"&amp;Grunddata!$D$18*100 &amp; "%",IF(B26&lt;=Grunddata!$C$19,Grunddata!$A$19&amp;"-"&amp;Grunddata!$D$19*100 &amp; "%",IF(B26&lt;=Grunddata!$C$20,Grunddata!$A$20&amp;"-"&amp;Grunddata!$D$20*100 &amp; "%",IF(B26&lt;=Grunddata!$C$21,Grunddata!$A$21&amp;"-"&amp;Grunddata!$D$21*100 &amp; "%",IF(B26&lt;=Grunddata!$C$22,Grunddata!$A$22&amp;"-"&amp;Grunddata!$D$22*100 &amp; "%","-"))))))</f>
        <v>A-100%</v>
      </c>
      <c r="S26">
        <f>IF(LEFT(A26,1)="A",Grunddata!$S$17,IF(LEFT(A26,1)="B",Grunddata!$S$18,IF(LEFT(A26,1)="C",Grunddata!$S$19,IF(LEFT(A26,1)="D",Grunddata!$S$20,IF(LEFT(A26,1)="E",Grunddata!$S$21,0)))))</f>
        <v>5.46</v>
      </c>
      <c r="T26">
        <f t="shared" si="6"/>
        <v>0</v>
      </c>
    </row>
    <row r="27" spans="1:20" x14ac:dyDescent="0.25">
      <c r="A27" s="90" t="str">
        <f t="shared" si="3"/>
        <v>A-100%</v>
      </c>
      <c r="B27" s="91">
        <f>Kalender!A23</f>
        <v>46044</v>
      </c>
      <c r="C27" s="92" t="str">
        <f>Kalender!B23</f>
        <v>Tor</v>
      </c>
      <c r="D27" s="93" t="str">
        <f>Kalender!C23</f>
        <v/>
      </c>
      <c r="E27" s="19"/>
      <c r="F27" s="17"/>
      <c r="G27" s="17"/>
      <c r="H27" s="17"/>
      <c r="I27" s="17"/>
      <c r="J27" s="17"/>
      <c r="K27" s="94" t="str">
        <f t="shared" si="4"/>
        <v/>
      </c>
      <c r="L27" s="23"/>
      <c r="M27" s="24"/>
      <c r="N27" s="79">
        <f t="shared" si="5"/>
        <v>0</v>
      </c>
      <c r="O27" s="79">
        <f t="shared" si="0"/>
        <v>0</v>
      </c>
      <c r="P27" s="79">
        <f t="shared" si="1"/>
        <v>0</v>
      </c>
      <c r="Q27" s="30" t="str">
        <f t="shared" si="2"/>
        <v/>
      </c>
      <c r="R27" s="73" t="str">
        <f>IF(B27&lt;Grunddata!$B$18,"-",IF(B27&lt;=Grunddata!$C$18,Grunddata!$A$18&amp;"-"&amp;Grunddata!$D$18*100 &amp; "%",IF(B27&lt;=Grunddata!$C$19,Grunddata!$A$19&amp;"-"&amp;Grunddata!$D$19*100 &amp; "%",IF(B27&lt;=Grunddata!$C$20,Grunddata!$A$20&amp;"-"&amp;Grunddata!$D$20*100 &amp; "%",IF(B27&lt;=Grunddata!$C$21,Grunddata!$A$21&amp;"-"&amp;Grunddata!$D$21*100 &amp; "%",IF(B27&lt;=Grunddata!$C$22,Grunddata!$A$22&amp;"-"&amp;Grunddata!$D$22*100 &amp; "%","-"))))))</f>
        <v>A-100%</v>
      </c>
      <c r="S27">
        <f>IF(LEFT(A27,1)="A",Grunddata!$S$17,IF(LEFT(A27,1)="B",Grunddata!$S$18,IF(LEFT(A27,1)="C",Grunddata!$S$19,IF(LEFT(A27,1)="D",Grunddata!$S$20,IF(LEFT(A27,1)="E",Grunddata!$S$21,0)))))</f>
        <v>5.46</v>
      </c>
      <c r="T27">
        <f t="shared" si="6"/>
        <v>0</v>
      </c>
    </row>
    <row r="28" spans="1:20" x14ac:dyDescent="0.25">
      <c r="A28" s="90" t="str">
        <f t="shared" si="3"/>
        <v>A-100%</v>
      </c>
      <c r="B28" s="91">
        <f>Kalender!A24</f>
        <v>46045</v>
      </c>
      <c r="C28" s="92" t="str">
        <f>Kalender!B24</f>
        <v>Fre</v>
      </c>
      <c r="D28" s="93" t="str">
        <f>Kalender!C24</f>
        <v/>
      </c>
      <c r="E28" s="19"/>
      <c r="F28" s="17"/>
      <c r="G28" s="17"/>
      <c r="H28" s="17"/>
      <c r="I28" s="17"/>
      <c r="J28" s="17"/>
      <c r="K28" s="94" t="str">
        <f t="shared" si="4"/>
        <v/>
      </c>
      <c r="L28" s="23"/>
      <c r="M28" s="24"/>
      <c r="N28" s="79">
        <f t="shared" si="5"/>
        <v>0</v>
      </c>
      <c r="O28" s="79">
        <f t="shared" si="0"/>
        <v>0</v>
      </c>
      <c r="P28" s="79">
        <f t="shared" si="1"/>
        <v>0</v>
      </c>
      <c r="Q28" s="30" t="str">
        <f t="shared" si="2"/>
        <v/>
      </c>
      <c r="R28" s="73" t="str">
        <f>IF(B28&lt;Grunddata!$B$18,"-",IF(B28&lt;=Grunddata!$C$18,Grunddata!$A$18&amp;"-"&amp;Grunddata!$D$18*100 &amp; "%",IF(B28&lt;=Grunddata!$C$19,Grunddata!$A$19&amp;"-"&amp;Grunddata!$D$19*100 &amp; "%",IF(B28&lt;=Grunddata!$C$20,Grunddata!$A$20&amp;"-"&amp;Grunddata!$D$20*100 &amp; "%",IF(B28&lt;=Grunddata!$C$21,Grunddata!$A$21&amp;"-"&amp;Grunddata!$D$21*100 &amp; "%",IF(B28&lt;=Grunddata!$C$22,Grunddata!$A$22&amp;"-"&amp;Grunddata!$D$22*100 &amp; "%","-"))))))</f>
        <v>A-100%</v>
      </c>
      <c r="S28">
        <f>IF(LEFT(A28,1)="A",Grunddata!$S$17,IF(LEFT(A28,1)="B",Grunddata!$S$18,IF(LEFT(A28,1)="C",Grunddata!$S$19,IF(LEFT(A28,1)="D",Grunddata!$S$20,IF(LEFT(A28,1)="E",Grunddata!$S$21,0)))))</f>
        <v>5.46</v>
      </c>
      <c r="T28">
        <f t="shared" si="6"/>
        <v>0</v>
      </c>
    </row>
    <row r="29" spans="1:20" x14ac:dyDescent="0.25">
      <c r="A29" s="90" t="str">
        <f t="shared" si="3"/>
        <v>A-100%</v>
      </c>
      <c r="B29" s="91">
        <f>Kalender!A25</f>
        <v>46046</v>
      </c>
      <c r="C29" s="92" t="str">
        <f>Kalender!B25</f>
        <v>Lör</v>
      </c>
      <c r="D29" s="93" t="str">
        <f>Kalender!C25</f>
        <v/>
      </c>
      <c r="E29" s="19"/>
      <c r="F29" s="17"/>
      <c r="G29" s="17"/>
      <c r="H29" s="17"/>
      <c r="I29" s="17"/>
      <c r="J29" s="17"/>
      <c r="K29" s="94" t="str">
        <f t="shared" si="4"/>
        <v/>
      </c>
      <c r="L29" s="23"/>
      <c r="M29" s="24"/>
      <c r="N29" s="79">
        <f t="shared" si="5"/>
        <v>0</v>
      </c>
      <c r="O29" s="79">
        <f t="shared" si="0"/>
        <v>0</v>
      </c>
      <c r="P29" s="79">
        <f t="shared" si="1"/>
        <v>0</v>
      </c>
      <c r="Q29" s="30" t="str">
        <f t="shared" si="2"/>
        <v/>
      </c>
      <c r="R29" s="73" t="str">
        <f>IF(B29&lt;Grunddata!$B$18,"-",IF(B29&lt;=Grunddata!$C$18,Grunddata!$A$18&amp;"-"&amp;Grunddata!$D$18*100 &amp; "%",IF(B29&lt;=Grunddata!$C$19,Grunddata!$A$19&amp;"-"&amp;Grunddata!$D$19*100 &amp; "%",IF(B29&lt;=Grunddata!$C$20,Grunddata!$A$20&amp;"-"&amp;Grunddata!$D$20*100 &amp; "%",IF(B29&lt;=Grunddata!$C$21,Grunddata!$A$21&amp;"-"&amp;Grunddata!$D$21*100 &amp; "%",IF(B29&lt;=Grunddata!$C$22,Grunddata!$A$22&amp;"-"&amp;Grunddata!$D$22*100 &amp; "%","-"))))))</f>
        <v>A-100%</v>
      </c>
      <c r="S29">
        <f>IF(LEFT(A29,1)="A",Grunddata!$S$17,IF(LEFT(A29,1)="B",Grunddata!$S$18,IF(LEFT(A29,1)="C",Grunddata!$S$19,IF(LEFT(A29,1)="D",Grunddata!$S$20,IF(LEFT(A29,1)="E",Grunddata!$S$21,0)))))</f>
        <v>5.46</v>
      </c>
      <c r="T29">
        <f t="shared" si="6"/>
        <v>0</v>
      </c>
    </row>
    <row r="30" spans="1:20" x14ac:dyDescent="0.25">
      <c r="A30" s="90" t="str">
        <f t="shared" si="3"/>
        <v>A-100%</v>
      </c>
      <c r="B30" s="91">
        <f>Kalender!A26</f>
        <v>46047</v>
      </c>
      <c r="C30" s="92" t="str">
        <f>Kalender!B26</f>
        <v>Sön</v>
      </c>
      <c r="D30" s="93" t="str">
        <f>Kalender!C26</f>
        <v/>
      </c>
      <c r="E30" s="19"/>
      <c r="F30" s="17"/>
      <c r="G30" s="17"/>
      <c r="H30" s="17"/>
      <c r="I30" s="17"/>
      <c r="J30" s="17"/>
      <c r="K30" s="94" t="str">
        <f t="shared" si="4"/>
        <v/>
      </c>
      <c r="L30" s="23"/>
      <c r="M30" s="24"/>
      <c r="N30" s="79">
        <f t="shared" si="5"/>
        <v>0</v>
      </c>
      <c r="O30" s="79">
        <f t="shared" si="0"/>
        <v>0</v>
      </c>
      <c r="P30" s="79">
        <f t="shared" si="1"/>
        <v>0</v>
      </c>
      <c r="Q30" s="30" t="str">
        <f t="shared" si="2"/>
        <v/>
      </c>
      <c r="R30" s="73" t="str">
        <f>IF(B30&lt;Grunddata!$B$18,"-",IF(B30&lt;=Grunddata!$C$18,Grunddata!$A$18&amp;"-"&amp;Grunddata!$D$18*100 &amp; "%",IF(B30&lt;=Grunddata!$C$19,Grunddata!$A$19&amp;"-"&amp;Grunddata!$D$19*100 &amp; "%",IF(B30&lt;=Grunddata!$C$20,Grunddata!$A$20&amp;"-"&amp;Grunddata!$D$20*100 &amp; "%",IF(B30&lt;=Grunddata!$C$21,Grunddata!$A$21&amp;"-"&amp;Grunddata!$D$21*100 &amp; "%",IF(B30&lt;=Grunddata!$C$22,Grunddata!$A$22&amp;"-"&amp;Grunddata!$D$22*100 &amp; "%","-"))))))</f>
        <v>A-100%</v>
      </c>
      <c r="S30">
        <f>IF(LEFT(A30,1)="A",Grunddata!$S$17,IF(LEFT(A30,1)="B",Grunddata!$S$18,IF(LEFT(A30,1)="C",Grunddata!$S$19,IF(LEFT(A30,1)="D",Grunddata!$S$20,IF(LEFT(A30,1)="E",Grunddata!$S$21,0)))))</f>
        <v>5.46</v>
      </c>
      <c r="T30">
        <f t="shared" si="6"/>
        <v>0</v>
      </c>
    </row>
    <row r="31" spans="1:20" x14ac:dyDescent="0.25">
      <c r="A31" s="90" t="str">
        <f t="shared" si="3"/>
        <v>A-100%</v>
      </c>
      <c r="B31" s="91">
        <f>Kalender!A27</f>
        <v>46048</v>
      </c>
      <c r="C31" s="92" t="str">
        <f>Kalender!B27</f>
        <v>Mån</v>
      </c>
      <c r="D31" s="93" t="str">
        <f>Kalender!C27</f>
        <v/>
      </c>
      <c r="E31" s="19"/>
      <c r="F31" s="17"/>
      <c r="G31" s="17"/>
      <c r="H31" s="17"/>
      <c r="I31" s="17"/>
      <c r="J31" s="17"/>
      <c r="K31" s="94" t="str">
        <f t="shared" si="4"/>
        <v/>
      </c>
      <c r="L31" s="23"/>
      <c r="M31" s="24"/>
      <c r="N31" s="79">
        <f t="shared" si="5"/>
        <v>0</v>
      </c>
      <c r="O31" s="79">
        <f t="shared" si="0"/>
        <v>0</v>
      </c>
      <c r="P31" s="79">
        <f t="shared" si="1"/>
        <v>0</v>
      </c>
      <c r="Q31" s="30" t="str">
        <f t="shared" si="2"/>
        <v/>
      </c>
      <c r="R31" s="73" t="str">
        <f>IF(B31&lt;Grunddata!$B$18,"-",IF(B31&lt;=Grunddata!$C$18,Grunddata!$A$18&amp;"-"&amp;Grunddata!$D$18*100 &amp; "%",IF(B31&lt;=Grunddata!$C$19,Grunddata!$A$19&amp;"-"&amp;Grunddata!$D$19*100 &amp; "%",IF(B31&lt;=Grunddata!$C$20,Grunddata!$A$20&amp;"-"&amp;Grunddata!$D$20*100 &amp; "%",IF(B31&lt;=Grunddata!$C$21,Grunddata!$A$21&amp;"-"&amp;Grunddata!$D$21*100 &amp; "%",IF(B31&lt;=Grunddata!$C$22,Grunddata!$A$22&amp;"-"&amp;Grunddata!$D$22*100 &amp; "%","-"))))))</f>
        <v>A-100%</v>
      </c>
      <c r="S31">
        <f>IF(LEFT(A31,1)="A",Grunddata!$S$17,IF(LEFT(A31,1)="B",Grunddata!$S$18,IF(LEFT(A31,1)="C",Grunddata!$S$19,IF(LEFT(A31,1)="D",Grunddata!$S$20,IF(LEFT(A31,1)="E",Grunddata!$S$21,0)))))</f>
        <v>5.46</v>
      </c>
      <c r="T31">
        <f t="shared" si="6"/>
        <v>0</v>
      </c>
    </row>
    <row r="32" spans="1:20" x14ac:dyDescent="0.25">
      <c r="A32" s="90" t="str">
        <f t="shared" si="3"/>
        <v>A-100%</v>
      </c>
      <c r="B32" s="91">
        <f>Kalender!A28</f>
        <v>46049</v>
      </c>
      <c r="C32" s="92" t="str">
        <f>Kalender!B28</f>
        <v>Tis</v>
      </c>
      <c r="D32" s="93" t="str">
        <f>Kalender!C28</f>
        <v/>
      </c>
      <c r="E32" s="19"/>
      <c r="F32" s="17"/>
      <c r="G32" s="17"/>
      <c r="H32" s="17"/>
      <c r="I32" s="17"/>
      <c r="J32" s="17"/>
      <c r="K32" s="94" t="str">
        <f t="shared" si="4"/>
        <v/>
      </c>
      <c r="L32" s="23"/>
      <c r="M32" s="24"/>
      <c r="N32" s="79">
        <f t="shared" si="5"/>
        <v>0</v>
      </c>
      <c r="O32" s="79">
        <f t="shared" si="0"/>
        <v>0</v>
      </c>
      <c r="P32" s="79">
        <f t="shared" si="1"/>
        <v>0</v>
      </c>
      <c r="Q32" s="30" t="str">
        <f t="shared" si="2"/>
        <v/>
      </c>
      <c r="R32" s="73" t="str">
        <f>IF(B32&lt;Grunddata!$B$18,"-",IF(B32&lt;=Grunddata!$C$18,Grunddata!$A$18&amp;"-"&amp;Grunddata!$D$18*100 &amp; "%",IF(B32&lt;=Grunddata!$C$19,Grunddata!$A$19&amp;"-"&amp;Grunddata!$D$19*100 &amp; "%",IF(B32&lt;=Grunddata!$C$20,Grunddata!$A$20&amp;"-"&amp;Grunddata!$D$20*100 &amp; "%",IF(B32&lt;=Grunddata!$C$21,Grunddata!$A$21&amp;"-"&amp;Grunddata!$D$21*100 &amp; "%",IF(B32&lt;=Grunddata!$C$22,Grunddata!$A$22&amp;"-"&amp;Grunddata!$D$22*100 &amp; "%","-"))))))</f>
        <v>A-100%</v>
      </c>
      <c r="S32">
        <f>IF(LEFT(A32,1)="A",Grunddata!$S$17,IF(LEFT(A32,1)="B",Grunddata!$S$18,IF(LEFT(A32,1)="C",Grunddata!$S$19,IF(LEFT(A32,1)="D",Grunddata!$S$20,IF(LEFT(A32,1)="E",Grunddata!$S$21,0)))))</f>
        <v>5.46</v>
      </c>
      <c r="T32">
        <f t="shared" si="6"/>
        <v>0</v>
      </c>
    </row>
    <row r="33" spans="1:20" x14ac:dyDescent="0.25">
      <c r="A33" s="90" t="str">
        <f t="shared" si="3"/>
        <v>A-100%</v>
      </c>
      <c r="B33" s="91">
        <f>Kalender!A29</f>
        <v>46050</v>
      </c>
      <c r="C33" s="92" t="str">
        <f>Kalender!B29</f>
        <v>Ons</v>
      </c>
      <c r="D33" s="93" t="str">
        <f>Kalender!C29</f>
        <v/>
      </c>
      <c r="E33" s="19"/>
      <c r="F33" s="17"/>
      <c r="G33" s="17"/>
      <c r="H33" s="17"/>
      <c r="I33" s="17"/>
      <c r="J33" s="17"/>
      <c r="K33" s="94" t="str">
        <f t="shared" si="4"/>
        <v/>
      </c>
      <c r="L33" s="23"/>
      <c r="M33" s="24"/>
      <c r="N33" s="79">
        <f t="shared" si="5"/>
        <v>0</v>
      </c>
      <c r="O33" s="79">
        <f t="shared" si="0"/>
        <v>0</v>
      </c>
      <c r="P33" s="79">
        <f t="shared" si="1"/>
        <v>0</v>
      </c>
      <c r="Q33" s="30" t="str">
        <f t="shared" si="2"/>
        <v/>
      </c>
      <c r="R33" s="73" t="str">
        <f>IF(B33&lt;Grunddata!$B$18,"-",IF(B33&lt;=Grunddata!$C$18,Grunddata!$A$18&amp;"-"&amp;Grunddata!$D$18*100 &amp; "%",IF(B33&lt;=Grunddata!$C$19,Grunddata!$A$19&amp;"-"&amp;Grunddata!$D$19*100 &amp; "%",IF(B33&lt;=Grunddata!$C$20,Grunddata!$A$20&amp;"-"&amp;Grunddata!$D$20*100 &amp; "%",IF(B33&lt;=Grunddata!$C$21,Grunddata!$A$21&amp;"-"&amp;Grunddata!$D$21*100 &amp; "%",IF(B33&lt;=Grunddata!$C$22,Grunddata!$A$22&amp;"-"&amp;Grunddata!$D$22*100 &amp; "%","-"))))))</f>
        <v>A-100%</v>
      </c>
      <c r="S33">
        <f>IF(LEFT(A33,1)="A",Grunddata!$S$17,IF(LEFT(A33,1)="B",Grunddata!$S$18,IF(LEFT(A33,1)="C",Grunddata!$S$19,IF(LEFT(A33,1)="D",Grunddata!$S$20,IF(LEFT(A33,1)="E",Grunddata!$S$21,0)))))</f>
        <v>5.46</v>
      </c>
      <c r="T33">
        <f t="shared" si="6"/>
        <v>0</v>
      </c>
    </row>
    <row r="34" spans="1:20" x14ac:dyDescent="0.25">
      <c r="A34" s="90" t="str">
        <f t="shared" si="3"/>
        <v>A-100%</v>
      </c>
      <c r="B34" s="91">
        <f>Kalender!A30</f>
        <v>46051</v>
      </c>
      <c r="C34" s="92" t="str">
        <f>Kalender!B30</f>
        <v>Tor</v>
      </c>
      <c r="D34" s="93" t="str">
        <f>Kalender!C30</f>
        <v/>
      </c>
      <c r="E34" s="19"/>
      <c r="F34" s="17"/>
      <c r="G34" s="17"/>
      <c r="H34" s="17"/>
      <c r="I34" s="17"/>
      <c r="J34" s="17"/>
      <c r="K34" s="94" t="str">
        <f t="shared" si="4"/>
        <v/>
      </c>
      <c r="L34" s="23"/>
      <c r="M34" s="24"/>
      <c r="N34" s="79">
        <f t="shared" si="5"/>
        <v>0</v>
      </c>
      <c r="O34" s="79">
        <f t="shared" si="0"/>
        <v>0</v>
      </c>
      <c r="P34" s="79">
        <f t="shared" si="1"/>
        <v>0</v>
      </c>
      <c r="Q34" s="30" t="str">
        <f t="shared" si="2"/>
        <v/>
      </c>
      <c r="R34" s="73" t="str">
        <f>IF(B34&lt;Grunddata!$B$18,"-",IF(B34&lt;=Grunddata!$C$18,Grunddata!$A$18&amp;"-"&amp;Grunddata!$D$18*100 &amp; "%",IF(B34&lt;=Grunddata!$C$19,Grunddata!$A$19&amp;"-"&amp;Grunddata!$D$19*100 &amp; "%",IF(B34&lt;=Grunddata!$C$20,Grunddata!$A$20&amp;"-"&amp;Grunddata!$D$20*100 &amp; "%",IF(B34&lt;=Grunddata!$C$21,Grunddata!$A$21&amp;"-"&amp;Grunddata!$D$21*100 &amp; "%",IF(B34&lt;=Grunddata!$C$22,Grunddata!$A$22&amp;"-"&amp;Grunddata!$D$22*100 &amp; "%","-"))))))</f>
        <v>A-100%</v>
      </c>
      <c r="S34">
        <f>IF(LEFT(A34,1)="A",Grunddata!$S$17,IF(LEFT(A34,1)="B",Grunddata!$S$18,IF(LEFT(A34,1)="C",Grunddata!$S$19,IF(LEFT(A34,1)="D",Grunddata!$S$20,IF(LEFT(A34,1)="E",Grunddata!$S$21,0)))))</f>
        <v>5.46</v>
      </c>
      <c r="T34">
        <f t="shared" si="6"/>
        <v>0</v>
      </c>
    </row>
    <row r="35" spans="1:20" x14ac:dyDescent="0.25">
      <c r="A35" s="90" t="str">
        <f t="shared" si="3"/>
        <v>A-100%</v>
      </c>
      <c r="B35" s="91">
        <f>Kalender!A31</f>
        <v>46052</v>
      </c>
      <c r="C35" s="92" t="str">
        <f>Kalender!B31</f>
        <v>Fre</v>
      </c>
      <c r="D35" s="93" t="str">
        <f>Kalender!C31</f>
        <v/>
      </c>
      <c r="E35" s="19"/>
      <c r="F35" s="17"/>
      <c r="G35" s="17"/>
      <c r="H35" s="17"/>
      <c r="I35" s="17"/>
      <c r="J35" s="17"/>
      <c r="K35" s="94" t="str">
        <f t="shared" si="4"/>
        <v/>
      </c>
      <c r="L35" s="23"/>
      <c r="M35" s="24"/>
      <c r="N35" s="79">
        <f t="shared" si="5"/>
        <v>0</v>
      </c>
      <c r="O35" s="79">
        <f t="shared" si="0"/>
        <v>0</v>
      </c>
      <c r="P35" s="79">
        <f t="shared" si="1"/>
        <v>0</v>
      </c>
      <c r="Q35" s="30" t="str">
        <f t="shared" si="2"/>
        <v/>
      </c>
      <c r="R35" s="73" t="str">
        <f>IF(B35&lt;Grunddata!$B$18,"-",IF(B35&lt;=Grunddata!$C$18,Grunddata!$A$18&amp;"-"&amp;Grunddata!$D$18*100 &amp; "%",IF(B35&lt;=Grunddata!$C$19,Grunddata!$A$19&amp;"-"&amp;Grunddata!$D$19*100 &amp; "%",IF(B35&lt;=Grunddata!$C$20,Grunddata!$A$20&amp;"-"&amp;Grunddata!$D$20*100 &amp; "%",IF(B35&lt;=Grunddata!$C$21,Grunddata!$A$21&amp;"-"&amp;Grunddata!$D$21*100 &amp; "%",IF(B35&lt;=Grunddata!$C$22,Grunddata!$A$22&amp;"-"&amp;Grunddata!$D$22*100 &amp; "%","-"))))))</f>
        <v>A-100%</v>
      </c>
      <c r="S35">
        <f>IF(LEFT(A35,1)="A",Grunddata!$S$17,IF(LEFT(A35,1)="B",Grunddata!$S$18,IF(LEFT(A35,1)="C",Grunddata!$S$19,IF(LEFT(A35,1)="D",Grunddata!$S$20,IF(LEFT(A35,1)="E",Grunddata!$S$21,0)))))</f>
        <v>5.46</v>
      </c>
      <c r="T35">
        <f t="shared" si="6"/>
        <v>0</v>
      </c>
    </row>
    <row r="36" spans="1:20" ht="15.75" thickBot="1" x14ac:dyDescent="0.3">
      <c r="A36" s="95" t="str">
        <f t="shared" si="3"/>
        <v>A-100%</v>
      </c>
      <c r="B36" s="96">
        <f>Kalender!A32</f>
        <v>46053</v>
      </c>
      <c r="C36" s="97" t="str">
        <f>Kalender!B32</f>
        <v>Lör</v>
      </c>
      <c r="D36" s="98" t="str">
        <f>Kalender!C32</f>
        <v/>
      </c>
      <c r="E36" s="20"/>
      <c r="F36" s="18"/>
      <c r="G36" s="18"/>
      <c r="H36" s="18"/>
      <c r="I36" s="18"/>
      <c r="J36" s="18"/>
      <c r="K36" s="99" t="str">
        <f t="shared" si="4"/>
        <v/>
      </c>
      <c r="L36" s="23"/>
      <c r="M36" s="25"/>
      <c r="N36" s="79">
        <f t="shared" si="5"/>
        <v>0</v>
      </c>
      <c r="O36" s="79">
        <f t="shared" si="0"/>
        <v>0</v>
      </c>
      <c r="P36" s="79">
        <f t="shared" si="1"/>
        <v>0</v>
      </c>
      <c r="Q36" s="30" t="str">
        <f t="shared" si="2"/>
        <v/>
      </c>
      <c r="R36" s="73" t="str">
        <f>IF(B36&lt;Grunddata!$B$18,"-",IF(B36&lt;=Grunddata!$C$18,Grunddata!$A$18&amp;"-"&amp;Grunddata!$D$18*100 &amp; "%",IF(B36&lt;=Grunddata!$C$19,Grunddata!$A$19&amp;"-"&amp;Grunddata!$D$19*100 &amp; "%",IF(B36&lt;=Grunddata!$C$20,Grunddata!$A$20&amp;"-"&amp;Grunddata!$D$20*100 &amp; "%",IF(B36&lt;=Grunddata!$C$21,Grunddata!$A$21&amp;"-"&amp;Grunddata!$D$21*100 &amp; "%",IF(B36&lt;=Grunddata!$C$22,Grunddata!$A$22&amp;"-"&amp;Grunddata!$D$22*100 &amp; "%","-"))))))</f>
        <v>A-100%</v>
      </c>
      <c r="S36" s="100">
        <f>IF(LEFT(A36,1)="A",Grunddata!$S$17,IF(LEFT(A36,1)="B",Grunddata!$S$18,IF(LEFT(A36,1)="C",Grunddata!$S$19,IF(LEFT(A36,1)="D",Grunddata!$S$20,IF(LEFT(A36,1)="E",Grunddata!$S$21,0)))))</f>
        <v>5.46</v>
      </c>
      <c r="T36">
        <f t="shared" si="6"/>
        <v>0</v>
      </c>
    </row>
    <row r="37" spans="1:20" ht="15.75" thickBot="1" x14ac:dyDescent="0.3">
      <c r="A37" s="181" t="s">
        <v>150</v>
      </c>
      <c r="B37" s="182"/>
      <c r="C37" s="182"/>
      <c r="D37" s="182"/>
      <c r="E37" s="101">
        <f>COUNT(E6:E36)</f>
        <v>0</v>
      </c>
      <c r="F37" s="102">
        <f t="shared" ref="F37" si="7">COUNT(F6:F36)</f>
        <v>0</v>
      </c>
      <c r="G37" s="102">
        <f>SUM(N6:N36)</f>
        <v>0</v>
      </c>
      <c r="H37" s="102">
        <f>SUM(O6:O36)</f>
        <v>0</v>
      </c>
      <c r="I37" s="102">
        <f>SUM(P6:P36)</f>
        <v>0</v>
      </c>
      <c r="J37" s="102">
        <f>COUNT(J6:J36)</f>
        <v>0</v>
      </c>
      <c r="K37" s="103">
        <f>(E37-F37-G37-H37-I37-IF(F38+G38+H38+I38=0,E37,J37))*-1</f>
        <v>0</v>
      </c>
      <c r="L37" s="104" t="s">
        <v>46</v>
      </c>
      <c r="M37" s="105">
        <f>SUM(M6:M36)</f>
        <v>0</v>
      </c>
      <c r="Q37" s="106"/>
      <c r="S37">
        <f>TRUNC(ROUND(SUM(S6:S36),0),0)</f>
        <v>169</v>
      </c>
      <c r="T37" s="71">
        <f>TRUNC(ROUND(SUM(T6:T36),0),0)</f>
        <v>0</v>
      </c>
    </row>
    <row r="38" spans="1:20" x14ac:dyDescent="0.25">
      <c r="A38" s="183" t="s">
        <v>47</v>
      </c>
      <c r="B38" s="184"/>
      <c r="C38" s="184"/>
      <c r="D38" s="184"/>
      <c r="E38" s="107">
        <f t="shared" ref="E38:K38" si="8">SUM(E6:E36)</f>
        <v>0</v>
      </c>
      <c r="F38" s="108">
        <f t="shared" si="8"/>
        <v>0</v>
      </c>
      <c r="G38" s="108">
        <f t="shared" si="8"/>
        <v>0</v>
      </c>
      <c r="H38" s="108">
        <f t="shared" si="8"/>
        <v>0</v>
      </c>
      <c r="I38" s="108">
        <f t="shared" si="8"/>
        <v>0</v>
      </c>
      <c r="J38" s="108">
        <f t="shared" si="8"/>
        <v>0</v>
      </c>
      <c r="K38" s="109">
        <f t="shared" si="8"/>
        <v>0</v>
      </c>
      <c r="L38" s="166" t="str">
        <f>"  Månadens prognos: "&amp; T37 &amp; " / diff: " &amp; IF(T37-E38&gt;0,"+" &amp; ROUND(T37-E38,0),ROUND(T37-E38,0)) &amp; " tim"</f>
        <v xml:space="preserve">  Månadens prognos: 0 / diff: 0 tim</v>
      </c>
      <c r="M38" s="167"/>
      <c r="N38"/>
    </row>
    <row r="39" spans="1:20" ht="15.75" thickBot="1" x14ac:dyDescent="0.3">
      <c r="A39" s="186" t="s">
        <v>149</v>
      </c>
      <c r="B39" s="187"/>
      <c r="C39" s="187"/>
      <c r="D39" s="188"/>
      <c r="E39" s="110">
        <f>Summeringar!C24</f>
        <v>0</v>
      </c>
      <c r="F39" s="111">
        <f>Summeringar!F24</f>
        <v>0</v>
      </c>
      <c r="G39" s="112"/>
      <c r="H39" s="112"/>
      <c r="I39" s="113"/>
      <c r="J39" s="114"/>
      <c r="K39" s="114"/>
      <c r="L39" s="78"/>
    </row>
    <row r="40" spans="1:20" x14ac:dyDescent="0.25">
      <c r="A40" s="176" t="str">
        <f>IF(S37=0,"","Antal timmar för mån-sön-tjänst: ")</f>
        <v xml:space="preserve">Antal timmar för mån-sön-tjänst: </v>
      </c>
      <c r="B40" s="176"/>
      <c r="C40" s="176"/>
      <c r="D40" s="176"/>
      <c r="E40" s="131">
        <f>IF(S37=0,"",Summeringar!H24)</f>
        <v>169</v>
      </c>
      <c r="F40" s="116"/>
      <c r="G40" s="116"/>
      <c r="H40" s="116"/>
      <c r="I40" s="116"/>
      <c r="J40" s="117"/>
      <c r="K40" s="117"/>
      <c r="L40" s="78"/>
    </row>
    <row r="41" spans="1:20" x14ac:dyDescent="0.25">
      <c r="A41" s="176" t="str">
        <f>IF(S37=0,"","Ack timmar för mån-sön-tjänst: ")</f>
        <v xml:space="preserve">Ack timmar för mån-sön-tjänst: </v>
      </c>
      <c r="B41" s="176"/>
      <c r="C41" s="176"/>
      <c r="D41" s="176"/>
      <c r="E41" s="118">
        <f>IF(S37=0,"",Summeringar!I24)</f>
        <v>169</v>
      </c>
      <c r="G41" s="168" t="s">
        <v>165</v>
      </c>
      <c r="H41" s="169"/>
      <c r="I41" s="169"/>
      <c r="J41" s="169"/>
      <c r="K41" s="169"/>
      <c r="L41" s="169"/>
      <c r="M41" s="170"/>
    </row>
    <row r="42" spans="1:20" x14ac:dyDescent="0.25">
      <c r="A42" s="115"/>
      <c r="B42" s="115"/>
      <c r="C42" s="115"/>
      <c r="D42" s="115"/>
      <c r="E42" s="118"/>
      <c r="G42" s="171"/>
      <c r="H42" s="172"/>
      <c r="I42" s="172"/>
      <c r="J42" s="172"/>
      <c r="K42" s="172"/>
      <c r="L42" s="172"/>
      <c r="M42" s="173"/>
    </row>
    <row r="43" spans="1:20" x14ac:dyDescent="0.25">
      <c r="A43" s="115"/>
      <c r="B43" s="115"/>
      <c r="C43" s="115"/>
      <c r="D43" s="115"/>
      <c r="E43" s="118"/>
    </row>
    <row r="44" spans="1:20" x14ac:dyDescent="0.25">
      <c r="D44" s="185" t="s">
        <v>58</v>
      </c>
      <c r="E44" s="185"/>
      <c r="F44" s="185"/>
      <c r="G44" s="185"/>
      <c r="H44" s="185"/>
      <c r="I44" s="185"/>
      <c r="J44" s="185"/>
      <c r="K44" s="185"/>
      <c r="L44" s="185"/>
      <c r="M44" s="185"/>
    </row>
    <row r="45" spans="1:20" x14ac:dyDescent="0.25">
      <c r="D45" s="119" t="s">
        <v>34</v>
      </c>
      <c r="E45" s="175" t="s">
        <v>35</v>
      </c>
      <c r="F45" s="175"/>
      <c r="G45" s="175"/>
      <c r="H45" s="175"/>
      <c r="I45" s="175"/>
      <c r="J45" s="175"/>
      <c r="K45" s="175"/>
      <c r="L45" s="175"/>
      <c r="M45" s="175"/>
    </row>
    <row r="46" spans="1:20" x14ac:dyDescent="0.25">
      <c r="D46" s="119" t="s">
        <v>36</v>
      </c>
      <c r="E46" s="175" t="s">
        <v>37</v>
      </c>
      <c r="F46" s="175"/>
      <c r="G46" s="175"/>
      <c r="H46" s="175"/>
      <c r="I46" s="175"/>
      <c r="J46" s="175"/>
      <c r="K46" s="175"/>
      <c r="L46" s="175"/>
      <c r="M46" s="175"/>
    </row>
    <row r="47" spans="1:20" x14ac:dyDescent="0.25">
      <c r="D47" s="120" t="s">
        <v>56</v>
      </c>
      <c r="E47" s="180" t="s">
        <v>55</v>
      </c>
      <c r="F47" s="180"/>
      <c r="G47" s="180"/>
      <c r="H47" s="180"/>
      <c r="I47" s="180"/>
      <c r="J47" s="180"/>
      <c r="K47" s="180"/>
      <c r="L47" s="180"/>
      <c r="M47" s="180"/>
    </row>
    <row r="48" spans="1:20" x14ac:dyDescent="0.25">
      <c r="D48" s="120" t="s">
        <v>53</v>
      </c>
      <c r="E48" s="175" t="s">
        <v>54</v>
      </c>
      <c r="F48" s="175"/>
      <c r="G48" s="175"/>
      <c r="H48" s="175"/>
      <c r="I48" s="175"/>
      <c r="J48" s="175"/>
      <c r="K48" s="175"/>
      <c r="L48" s="175"/>
      <c r="M48" s="175"/>
    </row>
    <row r="49" spans="4:13" ht="26.45" customHeight="1" x14ac:dyDescent="0.25">
      <c r="D49" s="132" t="s">
        <v>166</v>
      </c>
      <c r="E49" s="174" t="s">
        <v>167</v>
      </c>
      <c r="F49" s="175"/>
      <c r="G49" s="175"/>
      <c r="H49" s="175"/>
      <c r="I49" s="175"/>
      <c r="J49" s="175"/>
      <c r="K49" s="175"/>
      <c r="L49" s="175"/>
      <c r="M49" s="175"/>
    </row>
  </sheetData>
  <sheetProtection sheet="1" objects="1" scenarios="1"/>
  <mergeCells count="17">
    <mergeCell ref="A39:D39"/>
    <mergeCell ref="L38:M38"/>
    <mergeCell ref="G41:M42"/>
    <mergeCell ref="E49:M49"/>
    <mergeCell ref="A41:D41"/>
    <mergeCell ref="A1:M1"/>
    <mergeCell ref="A2:M2"/>
    <mergeCell ref="E48:M48"/>
    <mergeCell ref="D3:I3"/>
    <mergeCell ref="L3:M3"/>
    <mergeCell ref="E47:M47"/>
    <mergeCell ref="E45:M45"/>
    <mergeCell ref="E46:M46"/>
    <mergeCell ref="A37:D37"/>
    <mergeCell ref="A38:D38"/>
    <mergeCell ref="D44:M44"/>
    <mergeCell ref="A40:D40"/>
  </mergeCells>
  <conditionalFormatting sqref="C6:C36">
    <cfRule type="cellIs" dxfId="23" priority="1" operator="equal">
      <formula>"Lör"</formula>
    </cfRule>
    <cfRule type="cellIs" dxfId="22" priority="2" operator="equal">
      <formula>"Sön"</formula>
    </cfRule>
  </conditionalFormatting>
  <pageMargins left="0.70866141732283472" right="0.37" top="0.39370078740157483" bottom="0.3937007874015748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B9E7-8C78-4E66-9F55-1466DEFA97D3}">
  <dimension ref="A1:T49"/>
  <sheetViews>
    <sheetView workbookViewId="0">
      <pane xSplit="4" ySplit="5" topLeftCell="E6" activePane="bottomRight" state="frozen"/>
      <selection activeCell="E6" sqref="E6"/>
      <selection pane="topRight" activeCell="E6" sqref="E6"/>
      <selection pane="bottomLeft" activeCell="E6" sqref="E6"/>
      <selection pane="bottomRight" activeCell="E6" sqref="E6"/>
    </sheetView>
  </sheetViews>
  <sheetFormatPr defaultRowHeight="15" x14ac:dyDescent="0.25"/>
  <cols>
    <col min="1" max="1" width="5.7109375" style="30" bestFit="1" customWidth="1"/>
    <col min="2" max="2" width="4.7109375" style="30" bestFit="1" customWidth="1"/>
    <col min="3" max="3" width="4.7109375" style="82" bestFit="1" customWidth="1"/>
    <col min="4" max="4" width="11.5703125" style="82" bestFit="1" customWidth="1"/>
    <col min="5" max="6" width="5.7109375" style="30" customWidth="1"/>
    <col min="7" max="9" width="5.140625" style="30" customWidth="1"/>
    <col min="10" max="10" width="5.7109375" style="30" customWidth="1"/>
    <col min="11" max="11" width="5.28515625" style="30" customWidth="1"/>
    <col min="12" max="12" width="29.28515625" customWidth="1"/>
    <col min="13" max="13" width="6.7109375" customWidth="1"/>
    <col min="14" max="14" width="3.5703125" style="79" hidden="1" customWidth="1"/>
    <col min="15" max="16" width="3.5703125" hidden="1" customWidth="1"/>
    <col min="17" max="17" width="10.7109375" hidden="1" customWidth="1"/>
    <col min="18" max="18" width="8.140625" style="73" hidden="1" customWidth="1"/>
    <col min="19" max="20" width="8.7109375" hidden="1" customWidth="1"/>
  </cols>
  <sheetData>
    <row r="1" spans="1:20" ht="15.75" x14ac:dyDescent="0.25">
      <c r="A1" s="177" t="str">
        <f>"Kumnets tidsschema - Februari " &amp; Grunddata!C5</f>
        <v>Kumnets tidsschema - Februari 2026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20" x14ac:dyDescent="0.25">
      <c r="A2" s="178" t="s">
        <v>101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20" ht="15.75" customHeight="1" x14ac:dyDescent="0.25">
      <c r="A3" s="73"/>
      <c r="C3" s="73" t="s">
        <v>50</v>
      </c>
      <c r="D3" s="179" t="str">
        <f>Grunddata!C7</f>
        <v>x</v>
      </c>
      <c r="E3" s="179"/>
      <c r="F3" s="179"/>
      <c r="G3" s="179"/>
      <c r="H3" s="179"/>
      <c r="I3" s="179"/>
      <c r="J3" s="80"/>
      <c r="K3" s="81" t="s">
        <v>51</v>
      </c>
      <c r="L3" s="179" t="str">
        <f>Grunddata!C6</f>
        <v>x</v>
      </c>
      <c r="M3" s="179"/>
    </row>
    <row r="4" spans="1:20" ht="9" customHeight="1" x14ac:dyDescent="0.25"/>
    <row r="5" spans="1:20" s="30" customFormat="1" ht="45.6" customHeight="1" x14ac:dyDescent="0.25">
      <c r="A5" s="83" t="s">
        <v>62</v>
      </c>
      <c r="B5" s="84" t="s">
        <v>0</v>
      </c>
      <c r="C5" s="85" t="s">
        <v>1</v>
      </c>
      <c r="D5" s="86" t="s">
        <v>2</v>
      </c>
      <c r="E5" s="87" t="s">
        <v>39</v>
      </c>
      <c r="F5" s="84" t="s">
        <v>40</v>
      </c>
      <c r="G5" s="84" t="s">
        <v>41</v>
      </c>
      <c r="H5" s="84" t="s">
        <v>42</v>
      </c>
      <c r="I5" s="84" t="s">
        <v>43</v>
      </c>
      <c r="J5" s="84" t="s">
        <v>52</v>
      </c>
      <c r="K5" s="84" t="s">
        <v>57</v>
      </c>
      <c r="L5" s="83" t="s">
        <v>44</v>
      </c>
      <c r="M5" s="83" t="s">
        <v>45</v>
      </c>
      <c r="N5" s="84" t="s">
        <v>41</v>
      </c>
      <c r="O5" s="84" t="s">
        <v>42</v>
      </c>
      <c r="P5" s="84" t="s">
        <v>43</v>
      </c>
      <c r="R5" s="88" t="s">
        <v>38</v>
      </c>
      <c r="S5" s="121" t="s">
        <v>125</v>
      </c>
      <c r="T5" s="130" t="s">
        <v>163</v>
      </c>
    </row>
    <row r="6" spans="1:20" x14ac:dyDescent="0.25">
      <c r="A6" s="90" t="str">
        <f>R6</f>
        <v>A-100%</v>
      </c>
      <c r="B6" s="91">
        <f>Kalender!A33</f>
        <v>46054</v>
      </c>
      <c r="C6" s="92" t="str">
        <f>Kalender!B33</f>
        <v>Sön</v>
      </c>
      <c r="D6" s="93" t="str">
        <f>Kalender!C33</f>
        <v/>
      </c>
      <c r="E6" s="19"/>
      <c r="F6" s="17"/>
      <c r="G6" s="17"/>
      <c r="H6" s="17"/>
      <c r="I6" s="17"/>
      <c r="J6" s="17"/>
      <c r="K6" s="94" t="str">
        <f>Q6</f>
        <v/>
      </c>
      <c r="L6" s="23"/>
      <c r="M6" s="24"/>
      <c r="N6" s="79">
        <f>IF(F6&gt;0,0,IF(G6&gt;0,1,0))</f>
        <v>0</v>
      </c>
      <c r="O6" s="79">
        <f t="shared" ref="O6:O36" si="0">IF(F6&gt;0,0,IF(H6&gt;0,1-N6,0))</f>
        <v>0</v>
      </c>
      <c r="P6" s="79">
        <f t="shared" ref="P6:P36" si="1">IF(F6&gt;0,0,IF(I6&gt;0,1-N6-O6,0))</f>
        <v>0</v>
      </c>
      <c r="Q6" s="30" t="str">
        <f t="shared" ref="Q6:Q36" si="2">IF(F6=".",IF(SUM(G6:J6)=0,E6*-1,"Fel1"),IF(SUM(F6:J6)=0,"",IF(J6&gt;0,IF(E6=J6,IF(SUM(F6:I6)=0,"","Fel2"),"Fel3"),IF(SUM(G6:I6)&gt;0,IF(SUM(F6:I6)&lt;=E6,IF(E6-SUM(F6:I6)=0,"",SUM(F6:I6)-E6),"Fel4"),IF(E6-F6=0,"",F6-E6)))))</f>
        <v/>
      </c>
      <c r="R6" s="73" t="str">
        <f>IF(B6&lt;Grunddata!$B$18,"-",IF(B6&lt;=Grunddata!$C$18,Grunddata!$A$18&amp;"-"&amp;Grunddata!$D$18*100 &amp; "%",IF(B6&lt;=Grunddata!$C$19,Grunddata!$A$19&amp;"-"&amp;Grunddata!$D$19*100 &amp; "%",IF(B6&lt;=Grunddata!$C$20,Grunddata!$A$20&amp;"-"&amp;Grunddata!$D$20*100 &amp; "%",IF(B6&lt;=Grunddata!$C$21,Grunddata!$A$21&amp;"-"&amp;Grunddata!$D$21*100 &amp; "%",IF(B6&lt;=Grunddata!$C$22,Grunddata!$A$22&amp;"-"&amp;Grunddata!$D$22*100 &amp; "%","-"))))))</f>
        <v>A-100%</v>
      </c>
      <c r="S6">
        <f>IF(LEFT(A6,1)="A",Grunddata!$S$17,IF(LEFT(A6,1)="B",Grunddata!$S$18,IF(LEFT(A6,1)="C",Grunddata!$S$19,IF(LEFT(A6,1)="D",Grunddata!$S$20,IF(LEFT(A6,1)="E",Grunddata!$S$21,0)))))</f>
        <v>5.46</v>
      </c>
      <c r="T6">
        <f>IF(F6=".",0,IF(F6+G6+H6+I6+J6=0,E6,F6+G6+H6+I6+J6))</f>
        <v>0</v>
      </c>
    </row>
    <row r="7" spans="1:20" x14ac:dyDescent="0.25">
      <c r="A7" s="90" t="str">
        <f t="shared" ref="A7:A33" si="3">R7</f>
        <v>A-100%</v>
      </c>
      <c r="B7" s="91">
        <f>Kalender!A34</f>
        <v>46055</v>
      </c>
      <c r="C7" s="92" t="str">
        <f>Kalender!B34</f>
        <v>Mån</v>
      </c>
      <c r="D7" s="93" t="str">
        <f>Kalender!C34</f>
        <v/>
      </c>
      <c r="E7" s="19"/>
      <c r="F7" s="17"/>
      <c r="G7" s="17"/>
      <c r="H7" s="17"/>
      <c r="I7" s="17"/>
      <c r="J7" s="17"/>
      <c r="K7" s="94" t="str">
        <f t="shared" ref="K7:K36" si="4">Q7</f>
        <v/>
      </c>
      <c r="L7" s="23"/>
      <c r="M7" s="24"/>
      <c r="N7" s="79">
        <f t="shared" ref="N7:N36" si="5">IF(F7&gt;0,0,IF(G7&gt;0,1,0))</f>
        <v>0</v>
      </c>
      <c r="O7" s="79">
        <f t="shared" si="0"/>
        <v>0</v>
      </c>
      <c r="P7" s="79">
        <f t="shared" si="1"/>
        <v>0</v>
      </c>
      <c r="Q7" s="30" t="str">
        <f t="shared" si="2"/>
        <v/>
      </c>
      <c r="R7" s="73" t="str">
        <f>IF(B7&lt;Grunddata!$B$18,"-",IF(B7&lt;=Grunddata!$C$18,Grunddata!$A$18&amp;"-"&amp;Grunddata!$D$18*100 &amp; "%",IF(B7&lt;=Grunddata!$C$19,Grunddata!$A$19&amp;"-"&amp;Grunddata!$D$19*100 &amp; "%",IF(B7&lt;=Grunddata!$C$20,Grunddata!$A$20&amp;"-"&amp;Grunddata!$D$20*100 &amp; "%",IF(B7&lt;=Grunddata!$C$21,Grunddata!$A$21&amp;"-"&amp;Grunddata!$D$21*100 &amp; "%",IF(B7&lt;=Grunddata!$C$22,Grunddata!$A$22&amp;"-"&amp;Grunddata!$D$22*100 &amp; "%","-"))))))</f>
        <v>A-100%</v>
      </c>
      <c r="S7">
        <f>IF(LEFT(A7,1)="A",Grunddata!$S$17,IF(LEFT(A7,1)="B",Grunddata!$S$18,IF(LEFT(A7,1)="C",Grunddata!$S$19,IF(LEFT(A7,1)="D",Grunddata!$S$20,IF(LEFT(A7,1)="E",Grunddata!$S$21,0)))))</f>
        <v>5.46</v>
      </c>
      <c r="T7">
        <f t="shared" ref="T7:T36" si="6">IF(F7=".",0,IF(F7+G7+H7+I7+J7=0,E7,F7+G7+H7+I7+J7))</f>
        <v>0</v>
      </c>
    </row>
    <row r="8" spans="1:20" x14ac:dyDescent="0.25">
      <c r="A8" s="90" t="str">
        <f t="shared" si="3"/>
        <v>A-100%</v>
      </c>
      <c r="B8" s="91">
        <f>Kalender!A35</f>
        <v>46056</v>
      </c>
      <c r="C8" s="92" t="str">
        <f>Kalender!B35</f>
        <v>Tis</v>
      </c>
      <c r="D8" s="93" t="str">
        <f>Kalender!C35</f>
        <v/>
      </c>
      <c r="E8" s="19"/>
      <c r="F8" s="17"/>
      <c r="G8" s="17"/>
      <c r="H8" s="17"/>
      <c r="I8" s="17"/>
      <c r="J8" s="17"/>
      <c r="K8" s="94" t="str">
        <f t="shared" si="4"/>
        <v/>
      </c>
      <c r="L8" s="23"/>
      <c r="M8" s="24"/>
      <c r="N8" s="79">
        <f t="shared" si="5"/>
        <v>0</v>
      </c>
      <c r="O8" s="79">
        <f t="shared" si="0"/>
        <v>0</v>
      </c>
      <c r="P8" s="79">
        <f t="shared" si="1"/>
        <v>0</v>
      </c>
      <c r="Q8" s="30" t="str">
        <f t="shared" si="2"/>
        <v/>
      </c>
      <c r="R8" s="73" t="str">
        <f>IF(B8&lt;Grunddata!$B$18,"-",IF(B8&lt;=Grunddata!$C$18,Grunddata!$A$18&amp;"-"&amp;Grunddata!$D$18*100 &amp; "%",IF(B8&lt;=Grunddata!$C$19,Grunddata!$A$19&amp;"-"&amp;Grunddata!$D$19*100 &amp; "%",IF(B8&lt;=Grunddata!$C$20,Grunddata!$A$20&amp;"-"&amp;Grunddata!$D$20*100 &amp; "%",IF(B8&lt;=Grunddata!$C$21,Grunddata!$A$21&amp;"-"&amp;Grunddata!$D$21*100 &amp; "%",IF(B8&lt;=Grunddata!$C$22,Grunddata!$A$22&amp;"-"&amp;Grunddata!$D$22*100 &amp; "%","-"))))))</f>
        <v>A-100%</v>
      </c>
      <c r="S8">
        <f>IF(LEFT(A8,1)="A",Grunddata!$S$17,IF(LEFT(A8,1)="B",Grunddata!$S$18,IF(LEFT(A8,1)="C",Grunddata!$S$19,IF(LEFT(A8,1)="D",Grunddata!$S$20,IF(LEFT(A8,1)="E",Grunddata!$S$21,0)))))</f>
        <v>5.46</v>
      </c>
      <c r="T8">
        <f t="shared" si="6"/>
        <v>0</v>
      </c>
    </row>
    <row r="9" spans="1:20" x14ac:dyDescent="0.25">
      <c r="A9" s="90" t="str">
        <f t="shared" si="3"/>
        <v>A-100%</v>
      </c>
      <c r="B9" s="91">
        <f>Kalender!A36</f>
        <v>46057</v>
      </c>
      <c r="C9" s="92" t="str">
        <f>Kalender!B36</f>
        <v>Ons</v>
      </c>
      <c r="D9" s="93" t="str">
        <f>Kalender!C36</f>
        <v/>
      </c>
      <c r="E9" s="19"/>
      <c r="F9" s="17"/>
      <c r="G9" s="17"/>
      <c r="H9" s="17"/>
      <c r="I9" s="17"/>
      <c r="J9" s="17"/>
      <c r="K9" s="94" t="str">
        <f t="shared" si="4"/>
        <v/>
      </c>
      <c r="L9" s="23"/>
      <c r="M9" s="24"/>
      <c r="N9" s="79">
        <f t="shared" si="5"/>
        <v>0</v>
      </c>
      <c r="O9" s="79">
        <f t="shared" si="0"/>
        <v>0</v>
      </c>
      <c r="P9" s="79">
        <f t="shared" si="1"/>
        <v>0</v>
      </c>
      <c r="Q9" s="30" t="str">
        <f t="shared" si="2"/>
        <v/>
      </c>
      <c r="R9" s="73" t="str">
        <f>IF(B9&lt;Grunddata!$B$18,"-",IF(B9&lt;=Grunddata!$C$18,Grunddata!$A$18&amp;"-"&amp;Grunddata!$D$18*100 &amp; "%",IF(B9&lt;=Grunddata!$C$19,Grunddata!$A$19&amp;"-"&amp;Grunddata!$D$19*100 &amp; "%",IF(B9&lt;=Grunddata!$C$20,Grunddata!$A$20&amp;"-"&amp;Grunddata!$D$20*100 &amp; "%",IF(B9&lt;=Grunddata!$C$21,Grunddata!$A$21&amp;"-"&amp;Grunddata!$D$21*100 &amp; "%",IF(B9&lt;=Grunddata!$C$22,Grunddata!$A$22&amp;"-"&amp;Grunddata!$D$22*100 &amp; "%","-"))))))</f>
        <v>A-100%</v>
      </c>
      <c r="S9">
        <f>IF(LEFT(A9,1)="A",Grunddata!$S$17,IF(LEFT(A9,1)="B",Grunddata!$S$18,IF(LEFT(A9,1)="C",Grunddata!$S$19,IF(LEFT(A9,1)="D",Grunddata!$S$20,IF(LEFT(A9,1)="E",Grunddata!$S$21,0)))))</f>
        <v>5.46</v>
      </c>
      <c r="T9">
        <f t="shared" si="6"/>
        <v>0</v>
      </c>
    </row>
    <row r="10" spans="1:20" x14ac:dyDescent="0.25">
      <c r="A10" s="90" t="str">
        <f t="shared" si="3"/>
        <v>A-100%</v>
      </c>
      <c r="B10" s="91">
        <f>Kalender!A37</f>
        <v>46058</v>
      </c>
      <c r="C10" s="92" t="str">
        <f>Kalender!B37</f>
        <v>Tor</v>
      </c>
      <c r="D10" s="93" t="str">
        <f>Kalender!C37</f>
        <v/>
      </c>
      <c r="E10" s="19"/>
      <c r="F10" s="17"/>
      <c r="G10" s="17"/>
      <c r="H10" s="17"/>
      <c r="I10" s="17"/>
      <c r="J10" s="17"/>
      <c r="K10" s="94" t="str">
        <f t="shared" si="4"/>
        <v/>
      </c>
      <c r="L10" s="23"/>
      <c r="M10" s="24"/>
      <c r="N10" s="79">
        <f t="shared" si="5"/>
        <v>0</v>
      </c>
      <c r="O10" s="79">
        <f t="shared" si="0"/>
        <v>0</v>
      </c>
      <c r="P10" s="79">
        <f t="shared" si="1"/>
        <v>0</v>
      </c>
      <c r="Q10" s="30" t="str">
        <f t="shared" si="2"/>
        <v/>
      </c>
      <c r="R10" s="73" t="str">
        <f>IF(B10&lt;Grunddata!$B$18,"-",IF(B10&lt;=Grunddata!$C$18,Grunddata!$A$18&amp;"-"&amp;Grunddata!$D$18*100 &amp; "%",IF(B10&lt;=Grunddata!$C$19,Grunddata!$A$19&amp;"-"&amp;Grunddata!$D$19*100 &amp; "%",IF(B10&lt;=Grunddata!$C$20,Grunddata!$A$20&amp;"-"&amp;Grunddata!$D$20*100 &amp; "%",IF(B10&lt;=Grunddata!$C$21,Grunddata!$A$21&amp;"-"&amp;Grunddata!$D$21*100 &amp; "%",IF(B10&lt;=Grunddata!$C$22,Grunddata!$A$22&amp;"-"&amp;Grunddata!$D$22*100 &amp; "%","-"))))))</f>
        <v>A-100%</v>
      </c>
      <c r="S10">
        <f>IF(LEFT(A10,1)="A",Grunddata!$S$17,IF(LEFT(A10,1)="B",Grunddata!$S$18,IF(LEFT(A10,1)="C",Grunddata!$S$19,IF(LEFT(A10,1)="D",Grunddata!$S$20,IF(LEFT(A10,1)="E",Grunddata!$S$21,0)))))</f>
        <v>5.46</v>
      </c>
      <c r="T10">
        <f t="shared" si="6"/>
        <v>0</v>
      </c>
    </row>
    <row r="11" spans="1:20" x14ac:dyDescent="0.25">
      <c r="A11" s="90" t="str">
        <f t="shared" si="3"/>
        <v>A-100%</v>
      </c>
      <c r="B11" s="91">
        <f>Kalender!A38</f>
        <v>46059</v>
      </c>
      <c r="C11" s="92" t="str">
        <f>Kalender!B38</f>
        <v>Fre</v>
      </c>
      <c r="D11" s="93" t="str">
        <f>Kalender!C38</f>
        <v/>
      </c>
      <c r="E11" s="19"/>
      <c r="F11" s="17"/>
      <c r="G11" s="17"/>
      <c r="H11" s="17"/>
      <c r="I11" s="17"/>
      <c r="J11" s="17"/>
      <c r="K11" s="94" t="str">
        <f t="shared" si="4"/>
        <v/>
      </c>
      <c r="L11" s="23"/>
      <c r="M11" s="24"/>
      <c r="N11" s="79">
        <f t="shared" si="5"/>
        <v>0</v>
      </c>
      <c r="O11" s="79">
        <f t="shared" si="0"/>
        <v>0</v>
      </c>
      <c r="P11" s="79">
        <f t="shared" si="1"/>
        <v>0</v>
      </c>
      <c r="Q11" s="30" t="str">
        <f t="shared" si="2"/>
        <v/>
      </c>
      <c r="R11" s="73" t="str">
        <f>IF(B11&lt;Grunddata!$B$18,"-",IF(B11&lt;=Grunddata!$C$18,Grunddata!$A$18&amp;"-"&amp;Grunddata!$D$18*100 &amp; "%",IF(B11&lt;=Grunddata!$C$19,Grunddata!$A$19&amp;"-"&amp;Grunddata!$D$19*100 &amp; "%",IF(B11&lt;=Grunddata!$C$20,Grunddata!$A$20&amp;"-"&amp;Grunddata!$D$20*100 &amp; "%",IF(B11&lt;=Grunddata!$C$21,Grunddata!$A$21&amp;"-"&amp;Grunddata!$D$21*100 &amp; "%",IF(B11&lt;=Grunddata!$C$22,Grunddata!$A$22&amp;"-"&amp;Grunddata!$D$22*100 &amp; "%","-"))))))</f>
        <v>A-100%</v>
      </c>
      <c r="S11">
        <f>IF(LEFT(A11,1)="A",Grunddata!$S$17,IF(LEFT(A11,1)="B",Grunddata!$S$18,IF(LEFT(A11,1)="C",Grunddata!$S$19,IF(LEFT(A11,1)="D",Grunddata!$S$20,IF(LEFT(A11,1)="E",Grunddata!$S$21,0)))))</f>
        <v>5.46</v>
      </c>
      <c r="T11">
        <f t="shared" si="6"/>
        <v>0</v>
      </c>
    </row>
    <row r="12" spans="1:20" x14ac:dyDescent="0.25">
      <c r="A12" s="90" t="str">
        <f t="shared" si="3"/>
        <v>A-100%</v>
      </c>
      <c r="B12" s="91">
        <f>Kalender!A39</f>
        <v>46060</v>
      </c>
      <c r="C12" s="92" t="str">
        <f>Kalender!B39</f>
        <v>Lör</v>
      </c>
      <c r="D12" s="93" t="str">
        <f>Kalender!C39</f>
        <v/>
      </c>
      <c r="E12" s="19"/>
      <c r="F12" s="17"/>
      <c r="G12" s="17"/>
      <c r="H12" s="17"/>
      <c r="I12" s="17"/>
      <c r="J12" s="17"/>
      <c r="K12" s="94" t="str">
        <f t="shared" si="4"/>
        <v/>
      </c>
      <c r="L12" s="23"/>
      <c r="M12" s="24"/>
      <c r="N12" s="79">
        <f t="shared" si="5"/>
        <v>0</v>
      </c>
      <c r="O12" s="79">
        <f t="shared" si="0"/>
        <v>0</v>
      </c>
      <c r="P12" s="79">
        <f t="shared" si="1"/>
        <v>0</v>
      </c>
      <c r="Q12" s="30" t="str">
        <f t="shared" si="2"/>
        <v/>
      </c>
      <c r="R12" s="73" t="str">
        <f>IF(B12&lt;Grunddata!$B$18,"-",IF(B12&lt;=Grunddata!$C$18,Grunddata!$A$18&amp;"-"&amp;Grunddata!$D$18*100 &amp; "%",IF(B12&lt;=Grunddata!$C$19,Grunddata!$A$19&amp;"-"&amp;Grunddata!$D$19*100 &amp; "%",IF(B12&lt;=Grunddata!$C$20,Grunddata!$A$20&amp;"-"&amp;Grunddata!$D$20*100 &amp; "%",IF(B12&lt;=Grunddata!$C$21,Grunddata!$A$21&amp;"-"&amp;Grunddata!$D$21*100 &amp; "%",IF(B12&lt;=Grunddata!$C$22,Grunddata!$A$22&amp;"-"&amp;Grunddata!$D$22*100 &amp; "%","-"))))))</f>
        <v>A-100%</v>
      </c>
      <c r="S12">
        <f>IF(LEFT(A12,1)="A",Grunddata!$S$17,IF(LEFT(A12,1)="B",Grunddata!$S$18,IF(LEFT(A12,1)="C",Grunddata!$S$19,IF(LEFT(A12,1)="D",Grunddata!$S$20,IF(LEFT(A12,1)="E",Grunddata!$S$21,0)))))</f>
        <v>5.46</v>
      </c>
      <c r="T12">
        <f t="shared" si="6"/>
        <v>0</v>
      </c>
    </row>
    <row r="13" spans="1:20" x14ac:dyDescent="0.25">
      <c r="A13" s="90" t="str">
        <f t="shared" si="3"/>
        <v>A-100%</v>
      </c>
      <c r="B13" s="91">
        <f>Kalender!A40</f>
        <v>46061</v>
      </c>
      <c r="C13" s="92" t="str">
        <f>Kalender!B40</f>
        <v>Sön</v>
      </c>
      <c r="D13" s="93" t="str">
        <f>Kalender!C40</f>
        <v/>
      </c>
      <c r="E13" s="19"/>
      <c r="F13" s="17"/>
      <c r="G13" s="17"/>
      <c r="H13" s="17"/>
      <c r="I13" s="17"/>
      <c r="J13" s="17"/>
      <c r="K13" s="94" t="str">
        <f t="shared" si="4"/>
        <v/>
      </c>
      <c r="L13" s="23"/>
      <c r="M13" s="24"/>
      <c r="N13" s="79">
        <f t="shared" si="5"/>
        <v>0</v>
      </c>
      <c r="O13" s="79">
        <f t="shared" si="0"/>
        <v>0</v>
      </c>
      <c r="P13" s="79">
        <f t="shared" si="1"/>
        <v>0</v>
      </c>
      <c r="Q13" s="30" t="str">
        <f t="shared" si="2"/>
        <v/>
      </c>
      <c r="R13" s="73" t="str">
        <f>IF(B13&lt;Grunddata!$B$18,"-",IF(B13&lt;=Grunddata!$C$18,Grunddata!$A$18&amp;"-"&amp;Grunddata!$D$18*100 &amp; "%",IF(B13&lt;=Grunddata!$C$19,Grunddata!$A$19&amp;"-"&amp;Grunddata!$D$19*100 &amp; "%",IF(B13&lt;=Grunddata!$C$20,Grunddata!$A$20&amp;"-"&amp;Grunddata!$D$20*100 &amp; "%",IF(B13&lt;=Grunddata!$C$21,Grunddata!$A$21&amp;"-"&amp;Grunddata!$D$21*100 &amp; "%",IF(B13&lt;=Grunddata!$C$22,Grunddata!$A$22&amp;"-"&amp;Grunddata!$D$22*100 &amp; "%","-"))))))</f>
        <v>A-100%</v>
      </c>
      <c r="S13">
        <f>IF(LEFT(A13,1)="A",Grunddata!$S$17,IF(LEFT(A13,1)="B",Grunddata!$S$18,IF(LEFT(A13,1)="C",Grunddata!$S$19,IF(LEFT(A13,1)="D",Grunddata!$S$20,IF(LEFT(A13,1)="E",Grunddata!$S$21,0)))))</f>
        <v>5.46</v>
      </c>
      <c r="T13">
        <f t="shared" si="6"/>
        <v>0</v>
      </c>
    </row>
    <row r="14" spans="1:20" x14ac:dyDescent="0.25">
      <c r="A14" s="90" t="str">
        <f t="shared" si="3"/>
        <v>A-100%</v>
      </c>
      <c r="B14" s="91">
        <f>Kalender!A41</f>
        <v>46062</v>
      </c>
      <c r="C14" s="92" t="str">
        <f>Kalender!B41</f>
        <v>Mån</v>
      </c>
      <c r="D14" s="93" t="str">
        <f>Kalender!C41</f>
        <v/>
      </c>
      <c r="E14" s="19"/>
      <c r="F14" s="17"/>
      <c r="G14" s="17"/>
      <c r="H14" s="17"/>
      <c r="I14" s="17"/>
      <c r="J14" s="17"/>
      <c r="K14" s="94" t="str">
        <f t="shared" si="4"/>
        <v/>
      </c>
      <c r="L14" s="23"/>
      <c r="M14" s="24"/>
      <c r="N14" s="79">
        <f t="shared" si="5"/>
        <v>0</v>
      </c>
      <c r="O14" s="79">
        <f t="shared" si="0"/>
        <v>0</v>
      </c>
      <c r="P14" s="79">
        <f t="shared" si="1"/>
        <v>0</v>
      </c>
      <c r="Q14" s="30" t="str">
        <f t="shared" si="2"/>
        <v/>
      </c>
      <c r="R14" s="73" t="str">
        <f>IF(B14&lt;Grunddata!$B$18,"-",IF(B14&lt;=Grunddata!$C$18,Grunddata!$A$18&amp;"-"&amp;Grunddata!$D$18*100 &amp; "%",IF(B14&lt;=Grunddata!$C$19,Grunddata!$A$19&amp;"-"&amp;Grunddata!$D$19*100 &amp; "%",IF(B14&lt;=Grunddata!$C$20,Grunddata!$A$20&amp;"-"&amp;Grunddata!$D$20*100 &amp; "%",IF(B14&lt;=Grunddata!$C$21,Grunddata!$A$21&amp;"-"&amp;Grunddata!$D$21*100 &amp; "%",IF(B14&lt;=Grunddata!$C$22,Grunddata!$A$22&amp;"-"&amp;Grunddata!$D$22*100 &amp; "%","-"))))))</f>
        <v>A-100%</v>
      </c>
      <c r="S14">
        <f>IF(LEFT(A14,1)="A",Grunddata!$S$17,IF(LEFT(A14,1)="B",Grunddata!$S$18,IF(LEFT(A14,1)="C",Grunddata!$S$19,IF(LEFT(A14,1)="D",Grunddata!$S$20,IF(LEFT(A14,1)="E",Grunddata!$S$21,0)))))</f>
        <v>5.46</v>
      </c>
      <c r="T14">
        <f t="shared" si="6"/>
        <v>0</v>
      </c>
    </row>
    <row r="15" spans="1:20" x14ac:dyDescent="0.25">
      <c r="A15" s="90" t="str">
        <f t="shared" si="3"/>
        <v>A-100%</v>
      </c>
      <c r="B15" s="91">
        <f>Kalender!A42</f>
        <v>46063</v>
      </c>
      <c r="C15" s="92" t="str">
        <f>Kalender!B42</f>
        <v>Tis</v>
      </c>
      <c r="D15" s="93" t="str">
        <f>Kalender!C42</f>
        <v/>
      </c>
      <c r="E15" s="19"/>
      <c r="F15" s="17"/>
      <c r="G15" s="17"/>
      <c r="H15" s="17"/>
      <c r="I15" s="17"/>
      <c r="J15" s="17"/>
      <c r="K15" s="94" t="str">
        <f t="shared" si="4"/>
        <v/>
      </c>
      <c r="L15" s="23"/>
      <c r="M15" s="24"/>
      <c r="N15" s="79">
        <f t="shared" si="5"/>
        <v>0</v>
      </c>
      <c r="O15" s="79">
        <f t="shared" si="0"/>
        <v>0</v>
      </c>
      <c r="P15" s="79">
        <f t="shared" si="1"/>
        <v>0</v>
      </c>
      <c r="Q15" s="30" t="str">
        <f t="shared" si="2"/>
        <v/>
      </c>
      <c r="R15" s="73" t="str">
        <f>IF(B15&lt;Grunddata!$B$18,"-",IF(B15&lt;=Grunddata!$C$18,Grunddata!$A$18&amp;"-"&amp;Grunddata!$D$18*100 &amp; "%",IF(B15&lt;=Grunddata!$C$19,Grunddata!$A$19&amp;"-"&amp;Grunddata!$D$19*100 &amp; "%",IF(B15&lt;=Grunddata!$C$20,Grunddata!$A$20&amp;"-"&amp;Grunddata!$D$20*100 &amp; "%",IF(B15&lt;=Grunddata!$C$21,Grunddata!$A$21&amp;"-"&amp;Grunddata!$D$21*100 &amp; "%",IF(B15&lt;=Grunddata!$C$22,Grunddata!$A$22&amp;"-"&amp;Grunddata!$D$22*100 &amp; "%","-"))))))</f>
        <v>A-100%</v>
      </c>
      <c r="S15">
        <f>IF(LEFT(A15,1)="A",Grunddata!$S$17,IF(LEFT(A15,1)="B",Grunddata!$S$18,IF(LEFT(A15,1)="C",Grunddata!$S$19,IF(LEFT(A15,1)="D",Grunddata!$S$20,IF(LEFT(A15,1)="E",Grunddata!$S$21,0)))))</f>
        <v>5.46</v>
      </c>
      <c r="T15">
        <f t="shared" si="6"/>
        <v>0</v>
      </c>
    </row>
    <row r="16" spans="1:20" x14ac:dyDescent="0.25">
      <c r="A16" s="90" t="str">
        <f t="shared" si="3"/>
        <v>A-100%</v>
      </c>
      <c r="B16" s="91">
        <f>Kalender!A43</f>
        <v>46064</v>
      </c>
      <c r="C16" s="92" t="str">
        <f>Kalender!B43</f>
        <v>Ons</v>
      </c>
      <c r="D16" s="93" t="str">
        <f>Kalender!C43</f>
        <v/>
      </c>
      <c r="E16" s="19"/>
      <c r="F16" s="17"/>
      <c r="G16" s="17"/>
      <c r="H16" s="17"/>
      <c r="I16" s="17"/>
      <c r="J16" s="17"/>
      <c r="K16" s="94" t="str">
        <f t="shared" si="4"/>
        <v/>
      </c>
      <c r="L16" s="23"/>
      <c r="M16" s="24"/>
      <c r="N16" s="79">
        <f t="shared" si="5"/>
        <v>0</v>
      </c>
      <c r="O16" s="79">
        <f t="shared" si="0"/>
        <v>0</v>
      </c>
      <c r="P16" s="79">
        <f t="shared" si="1"/>
        <v>0</v>
      </c>
      <c r="Q16" s="30" t="str">
        <f t="shared" si="2"/>
        <v/>
      </c>
      <c r="R16" s="73" t="str">
        <f>IF(B16&lt;Grunddata!$B$18,"-",IF(B16&lt;=Grunddata!$C$18,Grunddata!$A$18&amp;"-"&amp;Grunddata!$D$18*100 &amp; "%",IF(B16&lt;=Grunddata!$C$19,Grunddata!$A$19&amp;"-"&amp;Grunddata!$D$19*100 &amp; "%",IF(B16&lt;=Grunddata!$C$20,Grunddata!$A$20&amp;"-"&amp;Grunddata!$D$20*100 &amp; "%",IF(B16&lt;=Grunddata!$C$21,Grunddata!$A$21&amp;"-"&amp;Grunddata!$D$21*100 &amp; "%",IF(B16&lt;=Grunddata!$C$22,Grunddata!$A$22&amp;"-"&amp;Grunddata!$D$22*100 &amp; "%","-"))))))</f>
        <v>A-100%</v>
      </c>
      <c r="S16">
        <f>IF(LEFT(A16,1)="A",Grunddata!$S$17,IF(LEFT(A16,1)="B",Grunddata!$S$18,IF(LEFT(A16,1)="C",Grunddata!$S$19,IF(LEFT(A16,1)="D",Grunddata!$S$20,IF(LEFT(A16,1)="E",Grunddata!$S$21,0)))))</f>
        <v>5.46</v>
      </c>
      <c r="T16">
        <f t="shared" si="6"/>
        <v>0</v>
      </c>
    </row>
    <row r="17" spans="1:20" x14ac:dyDescent="0.25">
      <c r="A17" s="90" t="str">
        <f t="shared" si="3"/>
        <v>A-100%</v>
      </c>
      <c r="B17" s="91">
        <f>Kalender!A44</f>
        <v>46065</v>
      </c>
      <c r="C17" s="92" t="str">
        <f>Kalender!B44</f>
        <v>Tor</v>
      </c>
      <c r="D17" s="93" t="str">
        <f>Kalender!C44</f>
        <v/>
      </c>
      <c r="E17" s="19"/>
      <c r="F17" s="17"/>
      <c r="G17" s="17"/>
      <c r="H17" s="17"/>
      <c r="I17" s="17"/>
      <c r="J17" s="17"/>
      <c r="K17" s="94" t="str">
        <f t="shared" si="4"/>
        <v/>
      </c>
      <c r="L17" s="23"/>
      <c r="M17" s="24"/>
      <c r="N17" s="79">
        <f t="shared" si="5"/>
        <v>0</v>
      </c>
      <c r="O17" s="79">
        <f t="shared" si="0"/>
        <v>0</v>
      </c>
      <c r="P17" s="79">
        <f t="shared" si="1"/>
        <v>0</v>
      </c>
      <c r="Q17" s="30" t="str">
        <f t="shared" si="2"/>
        <v/>
      </c>
      <c r="R17" s="73" t="str">
        <f>IF(B17&lt;Grunddata!$B$18,"-",IF(B17&lt;=Grunddata!$C$18,Grunddata!$A$18&amp;"-"&amp;Grunddata!$D$18*100 &amp; "%",IF(B17&lt;=Grunddata!$C$19,Grunddata!$A$19&amp;"-"&amp;Grunddata!$D$19*100 &amp; "%",IF(B17&lt;=Grunddata!$C$20,Grunddata!$A$20&amp;"-"&amp;Grunddata!$D$20*100 &amp; "%",IF(B17&lt;=Grunddata!$C$21,Grunddata!$A$21&amp;"-"&amp;Grunddata!$D$21*100 &amp; "%",IF(B17&lt;=Grunddata!$C$22,Grunddata!$A$22&amp;"-"&amp;Grunddata!$D$22*100 &amp; "%","-"))))))</f>
        <v>A-100%</v>
      </c>
      <c r="S17">
        <f>IF(LEFT(A17,1)="A",Grunddata!$S$17,IF(LEFT(A17,1)="B",Grunddata!$S$18,IF(LEFT(A17,1)="C",Grunddata!$S$19,IF(LEFT(A17,1)="D",Grunddata!$S$20,IF(LEFT(A17,1)="E",Grunddata!$S$21,0)))))</f>
        <v>5.46</v>
      </c>
      <c r="T17">
        <f t="shared" si="6"/>
        <v>0</v>
      </c>
    </row>
    <row r="18" spans="1:20" x14ac:dyDescent="0.25">
      <c r="A18" s="90" t="str">
        <f t="shared" si="3"/>
        <v>A-100%</v>
      </c>
      <c r="B18" s="91">
        <f>Kalender!A45</f>
        <v>46066</v>
      </c>
      <c r="C18" s="92" t="str">
        <f>Kalender!B45</f>
        <v>Fre</v>
      </c>
      <c r="D18" s="93" t="str">
        <f>Kalender!C45</f>
        <v/>
      </c>
      <c r="E18" s="19"/>
      <c r="F18" s="17"/>
      <c r="G18" s="17"/>
      <c r="H18" s="17"/>
      <c r="I18" s="17"/>
      <c r="J18" s="17"/>
      <c r="K18" s="94" t="str">
        <f t="shared" si="4"/>
        <v/>
      </c>
      <c r="L18" s="23"/>
      <c r="M18" s="24"/>
      <c r="N18" s="79">
        <f t="shared" si="5"/>
        <v>0</v>
      </c>
      <c r="O18" s="79">
        <f t="shared" si="0"/>
        <v>0</v>
      </c>
      <c r="P18" s="79">
        <f t="shared" si="1"/>
        <v>0</v>
      </c>
      <c r="Q18" s="30" t="str">
        <f t="shared" si="2"/>
        <v/>
      </c>
      <c r="R18" s="73" t="str">
        <f>IF(B18&lt;Grunddata!$B$18,"-",IF(B18&lt;=Grunddata!$C$18,Grunddata!$A$18&amp;"-"&amp;Grunddata!$D$18*100 &amp; "%",IF(B18&lt;=Grunddata!$C$19,Grunddata!$A$19&amp;"-"&amp;Grunddata!$D$19*100 &amp; "%",IF(B18&lt;=Grunddata!$C$20,Grunddata!$A$20&amp;"-"&amp;Grunddata!$D$20*100 &amp; "%",IF(B18&lt;=Grunddata!$C$21,Grunddata!$A$21&amp;"-"&amp;Grunddata!$D$21*100 &amp; "%",IF(B18&lt;=Grunddata!$C$22,Grunddata!$A$22&amp;"-"&amp;Grunddata!$D$22*100 &amp; "%","-"))))))</f>
        <v>A-100%</v>
      </c>
      <c r="S18">
        <f>IF(LEFT(A18,1)="A",Grunddata!$S$17,IF(LEFT(A18,1)="B",Grunddata!$S$18,IF(LEFT(A18,1)="C",Grunddata!$S$19,IF(LEFT(A18,1)="D",Grunddata!$S$20,IF(LEFT(A18,1)="E",Grunddata!$S$21,0)))))</f>
        <v>5.46</v>
      </c>
      <c r="T18">
        <f t="shared" si="6"/>
        <v>0</v>
      </c>
    </row>
    <row r="19" spans="1:20" x14ac:dyDescent="0.25">
      <c r="A19" s="90" t="str">
        <f t="shared" si="3"/>
        <v>A-100%</v>
      </c>
      <c r="B19" s="91">
        <f>Kalender!A46</f>
        <v>46067</v>
      </c>
      <c r="C19" s="92" t="str">
        <f>Kalender!B46</f>
        <v>Lör</v>
      </c>
      <c r="D19" s="93" t="str">
        <f>Kalender!C46</f>
        <v>Alla hjärtans dag</v>
      </c>
      <c r="E19" s="19"/>
      <c r="F19" s="17"/>
      <c r="G19" s="17"/>
      <c r="H19" s="17"/>
      <c r="I19" s="17"/>
      <c r="J19" s="17"/>
      <c r="K19" s="94" t="str">
        <f t="shared" si="4"/>
        <v/>
      </c>
      <c r="L19" s="23"/>
      <c r="M19" s="24"/>
      <c r="N19" s="79">
        <f t="shared" si="5"/>
        <v>0</v>
      </c>
      <c r="O19" s="79">
        <f t="shared" si="0"/>
        <v>0</v>
      </c>
      <c r="P19" s="79">
        <f t="shared" si="1"/>
        <v>0</v>
      </c>
      <c r="Q19" s="30" t="str">
        <f t="shared" si="2"/>
        <v/>
      </c>
      <c r="R19" s="73" t="str">
        <f>IF(B19&lt;Grunddata!$B$18,"-",IF(B19&lt;=Grunddata!$C$18,Grunddata!$A$18&amp;"-"&amp;Grunddata!$D$18*100 &amp; "%",IF(B19&lt;=Grunddata!$C$19,Grunddata!$A$19&amp;"-"&amp;Grunddata!$D$19*100 &amp; "%",IF(B19&lt;=Grunddata!$C$20,Grunddata!$A$20&amp;"-"&amp;Grunddata!$D$20*100 &amp; "%",IF(B19&lt;=Grunddata!$C$21,Grunddata!$A$21&amp;"-"&amp;Grunddata!$D$21*100 &amp; "%",IF(B19&lt;=Grunddata!$C$22,Grunddata!$A$22&amp;"-"&amp;Grunddata!$D$22*100 &amp; "%","-"))))))</f>
        <v>A-100%</v>
      </c>
      <c r="S19">
        <f>IF(LEFT(A19,1)="A",Grunddata!$S$17,IF(LEFT(A19,1)="B",Grunddata!$S$18,IF(LEFT(A19,1)="C",Grunddata!$S$19,IF(LEFT(A19,1)="D",Grunddata!$S$20,IF(LEFT(A19,1)="E",Grunddata!$S$21,0)))))</f>
        <v>5.46</v>
      </c>
      <c r="T19">
        <f t="shared" si="6"/>
        <v>0</v>
      </c>
    </row>
    <row r="20" spans="1:20" x14ac:dyDescent="0.25">
      <c r="A20" s="90" t="str">
        <f t="shared" si="3"/>
        <v>A-100%</v>
      </c>
      <c r="B20" s="91">
        <f>Kalender!A47</f>
        <v>46068</v>
      </c>
      <c r="C20" s="92" t="str">
        <f>Kalender!B47</f>
        <v>Sön</v>
      </c>
      <c r="D20" s="93" t="str">
        <f>Kalender!C47</f>
        <v/>
      </c>
      <c r="E20" s="19"/>
      <c r="F20" s="17"/>
      <c r="G20" s="17"/>
      <c r="H20" s="17"/>
      <c r="I20" s="17"/>
      <c r="J20" s="17"/>
      <c r="K20" s="94" t="str">
        <f t="shared" si="4"/>
        <v/>
      </c>
      <c r="L20" s="23"/>
      <c r="M20" s="24"/>
      <c r="N20" s="79">
        <f t="shared" si="5"/>
        <v>0</v>
      </c>
      <c r="O20" s="79">
        <f t="shared" si="0"/>
        <v>0</v>
      </c>
      <c r="P20" s="79">
        <f t="shared" si="1"/>
        <v>0</v>
      </c>
      <c r="Q20" s="30" t="str">
        <f t="shared" si="2"/>
        <v/>
      </c>
      <c r="R20" s="73" t="str">
        <f>IF(B20&lt;Grunddata!$B$18,"-",IF(B20&lt;=Grunddata!$C$18,Grunddata!$A$18&amp;"-"&amp;Grunddata!$D$18*100 &amp; "%",IF(B20&lt;=Grunddata!$C$19,Grunddata!$A$19&amp;"-"&amp;Grunddata!$D$19*100 &amp; "%",IF(B20&lt;=Grunddata!$C$20,Grunddata!$A$20&amp;"-"&amp;Grunddata!$D$20*100 &amp; "%",IF(B20&lt;=Grunddata!$C$21,Grunddata!$A$21&amp;"-"&amp;Grunddata!$D$21*100 &amp; "%",IF(B20&lt;=Grunddata!$C$22,Grunddata!$A$22&amp;"-"&amp;Grunddata!$D$22*100 &amp; "%","-"))))))</f>
        <v>A-100%</v>
      </c>
      <c r="S20">
        <f>IF(LEFT(A20,1)="A",Grunddata!$S$17,IF(LEFT(A20,1)="B",Grunddata!$S$18,IF(LEFT(A20,1)="C",Grunddata!$S$19,IF(LEFT(A20,1)="D",Grunddata!$S$20,IF(LEFT(A20,1)="E",Grunddata!$S$21,0)))))</f>
        <v>5.46</v>
      </c>
      <c r="T20">
        <f t="shared" si="6"/>
        <v>0</v>
      </c>
    </row>
    <row r="21" spans="1:20" x14ac:dyDescent="0.25">
      <c r="A21" s="90" t="str">
        <f t="shared" si="3"/>
        <v>A-100%</v>
      </c>
      <c r="B21" s="91">
        <f>Kalender!A48</f>
        <v>46069</v>
      </c>
      <c r="C21" s="92" t="str">
        <f>Kalender!B48</f>
        <v>Mån</v>
      </c>
      <c r="D21" s="93" t="str">
        <f>Kalender!C48</f>
        <v/>
      </c>
      <c r="E21" s="19"/>
      <c r="F21" s="17"/>
      <c r="G21" s="17"/>
      <c r="H21" s="17"/>
      <c r="I21" s="17"/>
      <c r="J21" s="17"/>
      <c r="K21" s="94" t="str">
        <f t="shared" si="4"/>
        <v/>
      </c>
      <c r="L21" s="23"/>
      <c r="M21" s="24"/>
      <c r="N21" s="79">
        <f t="shared" si="5"/>
        <v>0</v>
      </c>
      <c r="O21" s="79">
        <f t="shared" si="0"/>
        <v>0</v>
      </c>
      <c r="P21" s="79">
        <f t="shared" si="1"/>
        <v>0</v>
      </c>
      <c r="Q21" s="30" t="str">
        <f t="shared" si="2"/>
        <v/>
      </c>
      <c r="R21" s="73" t="str">
        <f>IF(B21&lt;Grunddata!$B$18,"-",IF(B21&lt;=Grunddata!$C$18,Grunddata!$A$18&amp;"-"&amp;Grunddata!$D$18*100 &amp; "%",IF(B21&lt;=Grunddata!$C$19,Grunddata!$A$19&amp;"-"&amp;Grunddata!$D$19*100 &amp; "%",IF(B21&lt;=Grunddata!$C$20,Grunddata!$A$20&amp;"-"&amp;Grunddata!$D$20*100 &amp; "%",IF(B21&lt;=Grunddata!$C$21,Grunddata!$A$21&amp;"-"&amp;Grunddata!$D$21*100 &amp; "%",IF(B21&lt;=Grunddata!$C$22,Grunddata!$A$22&amp;"-"&amp;Grunddata!$D$22*100 &amp; "%","-"))))))</f>
        <v>A-100%</v>
      </c>
      <c r="S21">
        <f>IF(LEFT(A21,1)="A",Grunddata!$S$17,IF(LEFT(A21,1)="B",Grunddata!$S$18,IF(LEFT(A21,1)="C",Grunddata!$S$19,IF(LEFT(A21,1)="D",Grunddata!$S$20,IF(LEFT(A21,1)="E",Grunddata!$S$21,0)))))</f>
        <v>5.46</v>
      </c>
      <c r="T21">
        <f t="shared" si="6"/>
        <v>0</v>
      </c>
    </row>
    <row r="22" spans="1:20" x14ac:dyDescent="0.25">
      <c r="A22" s="90" t="str">
        <f t="shared" si="3"/>
        <v>A-100%</v>
      </c>
      <c r="B22" s="91">
        <f>Kalender!A49</f>
        <v>46070</v>
      </c>
      <c r="C22" s="92" t="str">
        <f>Kalender!B49</f>
        <v>Tis</v>
      </c>
      <c r="D22" s="93" t="str">
        <f>Kalender!C49</f>
        <v/>
      </c>
      <c r="E22" s="19"/>
      <c r="F22" s="17"/>
      <c r="G22" s="17"/>
      <c r="H22" s="17"/>
      <c r="I22" s="17"/>
      <c r="J22" s="17"/>
      <c r="K22" s="94" t="str">
        <f t="shared" si="4"/>
        <v/>
      </c>
      <c r="L22" s="23"/>
      <c r="M22" s="24"/>
      <c r="N22" s="79">
        <f t="shared" si="5"/>
        <v>0</v>
      </c>
      <c r="O22" s="79">
        <f t="shared" si="0"/>
        <v>0</v>
      </c>
      <c r="P22" s="79">
        <f t="shared" si="1"/>
        <v>0</v>
      </c>
      <c r="Q22" s="30" t="str">
        <f t="shared" si="2"/>
        <v/>
      </c>
      <c r="R22" s="73" t="str">
        <f>IF(B22&lt;Grunddata!$B$18,"-",IF(B22&lt;=Grunddata!$C$18,Grunddata!$A$18&amp;"-"&amp;Grunddata!$D$18*100 &amp; "%",IF(B22&lt;=Grunddata!$C$19,Grunddata!$A$19&amp;"-"&amp;Grunddata!$D$19*100 &amp; "%",IF(B22&lt;=Grunddata!$C$20,Grunddata!$A$20&amp;"-"&amp;Grunddata!$D$20*100 &amp; "%",IF(B22&lt;=Grunddata!$C$21,Grunddata!$A$21&amp;"-"&amp;Grunddata!$D$21*100 &amp; "%",IF(B22&lt;=Grunddata!$C$22,Grunddata!$A$22&amp;"-"&amp;Grunddata!$D$22*100 &amp; "%","-"))))))</f>
        <v>A-100%</v>
      </c>
      <c r="S22">
        <f>IF(LEFT(A22,1)="A",Grunddata!$S$17,IF(LEFT(A22,1)="B",Grunddata!$S$18,IF(LEFT(A22,1)="C",Grunddata!$S$19,IF(LEFT(A22,1)="D",Grunddata!$S$20,IF(LEFT(A22,1)="E",Grunddata!$S$21,0)))))</f>
        <v>5.46</v>
      </c>
      <c r="T22">
        <f t="shared" si="6"/>
        <v>0</v>
      </c>
    </row>
    <row r="23" spans="1:20" x14ac:dyDescent="0.25">
      <c r="A23" s="90" t="str">
        <f t="shared" si="3"/>
        <v>A-100%</v>
      </c>
      <c r="B23" s="91">
        <f>Kalender!A50</f>
        <v>46071</v>
      </c>
      <c r="C23" s="92" t="str">
        <f>Kalender!B50</f>
        <v>Ons</v>
      </c>
      <c r="D23" s="93" t="str">
        <f>Kalender!C50</f>
        <v/>
      </c>
      <c r="E23" s="19"/>
      <c r="F23" s="17"/>
      <c r="G23" s="17"/>
      <c r="H23" s="17"/>
      <c r="I23" s="17"/>
      <c r="J23" s="17"/>
      <c r="K23" s="94" t="str">
        <f t="shared" si="4"/>
        <v/>
      </c>
      <c r="L23" s="23"/>
      <c r="M23" s="24"/>
      <c r="N23" s="79">
        <f t="shared" si="5"/>
        <v>0</v>
      </c>
      <c r="O23" s="79">
        <f t="shared" si="0"/>
        <v>0</v>
      </c>
      <c r="P23" s="79">
        <f t="shared" si="1"/>
        <v>0</v>
      </c>
      <c r="Q23" s="30" t="str">
        <f t="shared" si="2"/>
        <v/>
      </c>
      <c r="R23" s="73" t="str">
        <f>IF(B23&lt;Grunddata!$B$18,"-",IF(B23&lt;=Grunddata!$C$18,Grunddata!$A$18&amp;"-"&amp;Grunddata!$D$18*100 &amp; "%",IF(B23&lt;=Grunddata!$C$19,Grunddata!$A$19&amp;"-"&amp;Grunddata!$D$19*100 &amp; "%",IF(B23&lt;=Grunddata!$C$20,Grunddata!$A$20&amp;"-"&amp;Grunddata!$D$20*100 &amp; "%",IF(B23&lt;=Grunddata!$C$21,Grunddata!$A$21&amp;"-"&amp;Grunddata!$D$21*100 &amp; "%",IF(B23&lt;=Grunddata!$C$22,Grunddata!$A$22&amp;"-"&amp;Grunddata!$D$22*100 &amp; "%","-"))))))</f>
        <v>A-100%</v>
      </c>
      <c r="S23">
        <f>IF(LEFT(A23,1)="A",Grunddata!$S$17,IF(LEFT(A23,1)="B",Grunddata!$S$18,IF(LEFT(A23,1)="C",Grunddata!$S$19,IF(LEFT(A23,1)="D",Grunddata!$S$20,IF(LEFT(A23,1)="E",Grunddata!$S$21,0)))))</f>
        <v>5.46</v>
      </c>
      <c r="T23">
        <f t="shared" si="6"/>
        <v>0</v>
      </c>
    </row>
    <row r="24" spans="1:20" x14ac:dyDescent="0.25">
      <c r="A24" s="90" t="str">
        <f t="shared" si="3"/>
        <v>A-100%</v>
      </c>
      <c r="B24" s="91">
        <f>Kalender!A51</f>
        <v>46072</v>
      </c>
      <c r="C24" s="92" t="str">
        <f>Kalender!B51</f>
        <v>Tor</v>
      </c>
      <c r="D24" s="93" t="str">
        <f>Kalender!C51</f>
        <v/>
      </c>
      <c r="E24" s="19"/>
      <c r="F24" s="17"/>
      <c r="G24" s="17"/>
      <c r="H24" s="17"/>
      <c r="I24" s="17"/>
      <c r="J24" s="17"/>
      <c r="K24" s="94" t="str">
        <f t="shared" si="4"/>
        <v/>
      </c>
      <c r="L24" s="23"/>
      <c r="M24" s="24"/>
      <c r="N24" s="79">
        <f t="shared" si="5"/>
        <v>0</v>
      </c>
      <c r="O24" s="79">
        <f t="shared" si="0"/>
        <v>0</v>
      </c>
      <c r="P24" s="79">
        <f t="shared" si="1"/>
        <v>0</v>
      </c>
      <c r="Q24" s="30" t="str">
        <f t="shared" si="2"/>
        <v/>
      </c>
      <c r="R24" s="73" t="str">
        <f>IF(B24&lt;Grunddata!$B$18,"-",IF(B24&lt;=Grunddata!$C$18,Grunddata!$A$18&amp;"-"&amp;Grunddata!$D$18*100 &amp; "%",IF(B24&lt;=Grunddata!$C$19,Grunddata!$A$19&amp;"-"&amp;Grunddata!$D$19*100 &amp; "%",IF(B24&lt;=Grunddata!$C$20,Grunddata!$A$20&amp;"-"&amp;Grunddata!$D$20*100 &amp; "%",IF(B24&lt;=Grunddata!$C$21,Grunddata!$A$21&amp;"-"&amp;Grunddata!$D$21*100 &amp; "%",IF(B24&lt;=Grunddata!$C$22,Grunddata!$A$22&amp;"-"&amp;Grunddata!$D$22*100 &amp; "%","-"))))))</f>
        <v>A-100%</v>
      </c>
      <c r="S24">
        <f>IF(LEFT(A24,1)="A",Grunddata!$S$17,IF(LEFT(A24,1)="B",Grunddata!$S$18,IF(LEFT(A24,1)="C",Grunddata!$S$19,IF(LEFT(A24,1)="D",Grunddata!$S$20,IF(LEFT(A24,1)="E",Grunddata!$S$21,0)))))</f>
        <v>5.46</v>
      </c>
      <c r="T24">
        <f t="shared" si="6"/>
        <v>0</v>
      </c>
    </row>
    <row r="25" spans="1:20" x14ac:dyDescent="0.25">
      <c r="A25" s="90" t="str">
        <f t="shared" si="3"/>
        <v>A-100%</v>
      </c>
      <c r="B25" s="91">
        <f>Kalender!A52</f>
        <v>46073</v>
      </c>
      <c r="C25" s="92" t="str">
        <f>Kalender!B52</f>
        <v>Fre</v>
      </c>
      <c r="D25" s="93" t="str">
        <f>Kalender!C52</f>
        <v/>
      </c>
      <c r="E25" s="19"/>
      <c r="F25" s="17"/>
      <c r="G25" s="17"/>
      <c r="H25" s="17"/>
      <c r="I25" s="17"/>
      <c r="J25" s="17"/>
      <c r="K25" s="94" t="str">
        <f t="shared" si="4"/>
        <v/>
      </c>
      <c r="L25" s="23"/>
      <c r="M25" s="24"/>
      <c r="N25" s="79">
        <f t="shared" si="5"/>
        <v>0</v>
      </c>
      <c r="O25" s="79">
        <f t="shared" si="0"/>
        <v>0</v>
      </c>
      <c r="P25" s="79">
        <f t="shared" si="1"/>
        <v>0</v>
      </c>
      <c r="Q25" s="30" t="str">
        <f t="shared" si="2"/>
        <v/>
      </c>
      <c r="R25" s="73" t="str">
        <f>IF(B25&lt;Grunddata!$B$18,"-",IF(B25&lt;=Grunddata!$C$18,Grunddata!$A$18&amp;"-"&amp;Grunddata!$D$18*100 &amp; "%",IF(B25&lt;=Grunddata!$C$19,Grunddata!$A$19&amp;"-"&amp;Grunddata!$D$19*100 &amp; "%",IF(B25&lt;=Grunddata!$C$20,Grunddata!$A$20&amp;"-"&amp;Grunddata!$D$20*100 &amp; "%",IF(B25&lt;=Grunddata!$C$21,Grunddata!$A$21&amp;"-"&amp;Grunddata!$D$21*100 &amp; "%",IF(B25&lt;=Grunddata!$C$22,Grunddata!$A$22&amp;"-"&amp;Grunddata!$D$22*100 &amp; "%","-"))))))</f>
        <v>A-100%</v>
      </c>
      <c r="S25">
        <f>IF(LEFT(A25,1)="A",Grunddata!$S$17,IF(LEFT(A25,1)="B",Grunddata!$S$18,IF(LEFT(A25,1)="C",Grunddata!$S$19,IF(LEFT(A25,1)="D",Grunddata!$S$20,IF(LEFT(A25,1)="E",Grunddata!$S$21,0)))))</f>
        <v>5.46</v>
      </c>
      <c r="T25">
        <f t="shared" si="6"/>
        <v>0</v>
      </c>
    </row>
    <row r="26" spans="1:20" x14ac:dyDescent="0.25">
      <c r="A26" s="90" t="str">
        <f t="shared" si="3"/>
        <v>A-100%</v>
      </c>
      <c r="B26" s="91">
        <f>Kalender!A53</f>
        <v>46074</v>
      </c>
      <c r="C26" s="92" t="str">
        <f>Kalender!B53</f>
        <v>Lör</v>
      </c>
      <c r="D26" s="93" t="str">
        <f>Kalender!C53</f>
        <v/>
      </c>
      <c r="E26" s="19"/>
      <c r="F26" s="17"/>
      <c r="G26" s="17"/>
      <c r="H26" s="17"/>
      <c r="I26" s="17"/>
      <c r="J26" s="17"/>
      <c r="K26" s="94" t="str">
        <f t="shared" si="4"/>
        <v/>
      </c>
      <c r="L26" s="23"/>
      <c r="M26" s="24"/>
      <c r="N26" s="79">
        <f t="shared" si="5"/>
        <v>0</v>
      </c>
      <c r="O26" s="79">
        <f t="shared" si="0"/>
        <v>0</v>
      </c>
      <c r="P26" s="79">
        <f t="shared" si="1"/>
        <v>0</v>
      </c>
      <c r="Q26" s="30" t="str">
        <f t="shared" si="2"/>
        <v/>
      </c>
      <c r="R26" s="73" t="str">
        <f>IF(B26&lt;Grunddata!$B$18,"-",IF(B26&lt;=Grunddata!$C$18,Grunddata!$A$18&amp;"-"&amp;Grunddata!$D$18*100 &amp; "%",IF(B26&lt;=Grunddata!$C$19,Grunddata!$A$19&amp;"-"&amp;Grunddata!$D$19*100 &amp; "%",IF(B26&lt;=Grunddata!$C$20,Grunddata!$A$20&amp;"-"&amp;Grunddata!$D$20*100 &amp; "%",IF(B26&lt;=Grunddata!$C$21,Grunddata!$A$21&amp;"-"&amp;Grunddata!$D$21*100 &amp; "%",IF(B26&lt;=Grunddata!$C$22,Grunddata!$A$22&amp;"-"&amp;Grunddata!$D$22*100 &amp; "%","-"))))))</f>
        <v>A-100%</v>
      </c>
      <c r="S26">
        <f>IF(LEFT(A26,1)="A",Grunddata!$S$17,IF(LEFT(A26,1)="B",Grunddata!$S$18,IF(LEFT(A26,1)="C",Grunddata!$S$19,IF(LEFT(A26,1)="D",Grunddata!$S$20,IF(LEFT(A26,1)="E",Grunddata!$S$21,0)))))</f>
        <v>5.46</v>
      </c>
      <c r="T26">
        <f t="shared" si="6"/>
        <v>0</v>
      </c>
    </row>
    <row r="27" spans="1:20" x14ac:dyDescent="0.25">
      <c r="A27" s="90" t="str">
        <f t="shared" si="3"/>
        <v>A-100%</v>
      </c>
      <c r="B27" s="91">
        <f>Kalender!A54</f>
        <v>46075</v>
      </c>
      <c r="C27" s="92" t="str">
        <f>Kalender!B54</f>
        <v>Sön</v>
      </c>
      <c r="D27" s="93" t="str">
        <f>Kalender!C54</f>
        <v/>
      </c>
      <c r="E27" s="19"/>
      <c r="F27" s="17"/>
      <c r="G27" s="17"/>
      <c r="H27" s="17"/>
      <c r="I27" s="17"/>
      <c r="J27" s="17"/>
      <c r="K27" s="94" t="str">
        <f t="shared" si="4"/>
        <v/>
      </c>
      <c r="L27" s="23"/>
      <c r="M27" s="24"/>
      <c r="N27" s="79">
        <f t="shared" si="5"/>
        <v>0</v>
      </c>
      <c r="O27" s="79">
        <f t="shared" si="0"/>
        <v>0</v>
      </c>
      <c r="P27" s="79">
        <f t="shared" si="1"/>
        <v>0</v>
      </c>
      <c r="Q27" s="30" t="str">
        <f t="shared" si="2"/>
        <v/>
      </c>
      <c r="R27" s="73" t="str">
        <f>IF(B27&lt;Grunddata!$B$18,"-",IF(B27&lt;=Grunddata!$C$18,Grunddata!$A$18&amp;"-"&amp;Grunddata!$D$18*100 &amp; "%",IF(B27&lt;=Grunddata!$C$19,Grunddata!$A$19&amp;"-"&amp;Grunddata!$D$19*100 &amp; "%",IF(B27&lt;=Grunddata!$C$20,Grunddata!$A$20&amp;"-"&amp;Grunddata!$D$20*100 &amp; "%",IF(B27&lt;=Grunddata!$C$21,Grunddata!$A$21&amp;"-"&amp;Grunddata!$D$21*100 &amp; "%",IF(B27&lt;=Grunddata!$C$22,Grunddata!$A$22&amp;"-"&amp;Grunddata!$D$22*100 &amp; "%","-"))))))</f>
        <v>A-100%</v>
      </c>
      <c r="S27">
        <f>IF(LEFT(A27,1)="A",Grunddata!$S$17,IF(LEFT(A27,1)="B",Grunddata!$S$18,IF(LEFT(A27,1)="C",Grunddata!$S$19,IF(LEFT(A27,1)="D",Grunddata!$S$20,IF(LEFT(A27,1)="E",Grunddata!$S$21,0)))))</f>
        <v>5.46</v>
      </c>
      <c r="T27">
        <f t="shared" si="6"/>
        <v>0</v>
      </c>
    </row>
    <row r="28" spans="1:20" x14ac:dyDescent="0.25">
      <c r="A28" s="90" t="str">
        <f t="shared" si="3"/>
        <v>A-100%</v>
      </c>
      <c r="B28" s="91">
        <f>Kalender!A55</f>
        <v>46076</v>
      </c>
      <c r="C28" s="92" t="str">
        <f>Kalender!B55</f>
        <v>Mån</v>
      </c>
      <c r="D28" s="93" t="str">
        <f>Kalender!C55</f>
        <v/>
      </c>
      <c r="E28" s="19"/>
      <c r="F28" s="17"/>
      <c r="G28" s="17"/>
      <c r="H28" s="17"/>
      <c r="I28" s="17"/>
      <c r="J28" s="17"/>
      <c r="K28" s="94" t="str">
        <f t="shared" si="4"/>
        <v/>
      </c>
      <c r="L28" s="23"/>
      <c r="M28" s="24"/>
      <c r="N28" s="79">
        <f t="shared" si="5"/>
        <v>0</v>
      </c>
      <c r="O28" s="79">
        <f t="shared" si="0"/>
        <v>0</v>
      </c>
      <c r="P28" s="79">
        <f t="shared" si="1"/>
        <v>0</v>
      </c>
      <c r="Q28" s="30" t="str">
        <f t="shared" si="2"/>
        <v/>
      </c>
      <c r="R28" s="73" t="str">
        <f>IF(B28&lt;Grunddata!$B$18,"-",IF(B28&lt;=Grunddata!$C$18,Grunddata!$A$18&amp;"-"&amp;Grunddata!$D$18*100 &amp; "%",IF(B28&lt;=Grunddata!$C$19,Grunddata!$A$19&amp;"-"&amp;Grunddata!$D$19*100 &amp; "%",IF(B28&lt;=Grunddata!$C$20,Grunddata!$A$20&amp;"-"&amp;Grunddata!$D$20*100 &amp; "%",IF(B28&lt;=Grunddata!$C$21,Grunddata!$A$21&amp;"-"&amp;Grunddata!$D$21*100 &amp; "%",IF(B28&lt;=Grunddata!$C$22,Grunddata!$A$22&amp;"-"&amp;Grunddata!$D$22*100 &amp; "%","-"))))))</f>
        <v>A-100%</v>
      </c>
      <c r="S28">
        <f>IF(LEFT(A28,1)="A",Grunddata!$S$17,IF(LEFT(A28,1)="B",Grunddata!$S$18,IF(LEFT(A28,1)="C",Grunddata!$S$19,IF(LEFT(A28,1)="D",Grunddata!$S$20,IF(LEFT(A28,1)="E",Grunddata!$S$21,0)))))</f>
        <v>5.46</v>
      </c>
      <c r="T28">
        <f t="shared" si="6"/>
        <v>0</v>
      </c>
    </row>
    <row r="29" spans="1:20" x14ac:dyDescent="0.25">
      <c r="A29" s="90" t="str">
        <f t="shared" si="3"/>
        <v>A-100%</v>
      </c>
      <c r="B29" s="91">
        <f>Kalender!A56</f>
        <v>46077</v>
      </c>
      <c r="C29" s="92" t="str">
        <f>Kalender!B56</f>
        <v>Tis</v>
      </c>
      <c r="D29" s="93" t="str">
        <f>Kalender!C56</f>
        <v/>
      </c>
      <c r="E29" s="19"/>
      <c r="F29" s="17"/>
      <c r="G29" s="17"/>
      <c r="H29" s="17"/>
      <c r="I29" s="17"/>
      <c r="J29" s="17"/>
      <c r="K29" s="94" t="str">
        <f t="shared" si="4"/>
        <v/>
      </c>
      <c r="L29" s="23"/>
      <c r="M29" s="24"/>
      <c r="N29" s="79">
        <f t="shared" si="5"/>
        <v>0</v>
      </c>
      <c r="O29" s="79">
        <f t="shared" si="0"/>
        <v>0</v>
      </c>
      <c r="P29" s="79">
        <f t="shared" si="1"/>
        <v>0</v>
      </c>
      <c r="Q29" s="30" t="str">
        <f t="shared" si="2"/>
        <v/>
      </c>
      <c r="R29" s="73" t="str">
        <f>IF(B29&lt;Grunddata!$B$18,"-",IF(B29&lt;=Grunddata!$C$18,Grunddata!$A$18&amp;"-"&amp;Grunddata!$D$18*100 &amp; "%",IF(B29&lt;=Grunddata!$C$19,Grunddata!$A$19&amp;"-"&amp;Grunddata!$D$19*100 &amp; "%",IF(B29&lt;=Grunddata!$C$20,Grunddata!$A$20&amp;"-"&amp;Grunddata!$D$20*100 &amp; "%",IF(B29&lt;=Grunddata!$C$21,Grunddata!$A$21&amp;"-"&amp;Grunddata!$D$21*100 &amp; "%",IF(B29&lt;=Grunddata!$C$22,Grunddata!$A$22&amp;"-"&amp;Grunddata!$D$22*100 &amp; "%","-"))))))</f>
        <v>A-100%</v>
      </c>
      <c r="S29">
        <f>IF(LEFT(A29,1)="A",Grunddata!$S$17,IF(LEFT(A29,1)="B",Grunddata!$S$18,IF(LEFT(A29,1)="C",Grunddata!$S$19,IF(LEFT(A29,1)="D",Grunddata!$S$20,IF(LEFT(A29,1)="E",Grunddata!$S$21,0)))))</f>
        <v>5.46</v>
      </c>
      <c r="T29">
        <f t="shared" si="6"/>
        <v>0</v>
      </c>
    </row>
    <row r="30" spans="1:20" x14ac:dyDescent="0.25">
      <c r="A30" s="90" t="str">
        <f t="shared" si="3"/>
        <v>A-100%</v>
      </c>
      <c r="B30" s="91">
        <f>Kalender!A57</f>
        <v>46078</v>
      </c>
      <c r="C30" s="92" t="str">
        <f>Kalender!B57</f>
        <v>Ons</v>
      </c>
      <c r="D30" s="93" t="str">
        <f>Kalender!C57</f>
        <v/>
      </c>
      <c r="E30" s="19"/>
      <c r="F30" s="17"/>
      <c r="G30" s="17"/>
      <c r="H30" s="17"/>
      <c r="I30" s="17"/>
      <c r="J30" s="17"/>
      <c r="K30" s="94" t="str">
        <f t="shared" si="4"/>
        <v/>
      </c>
      <c r="L30" s="23"/>
      <c r="M30" s="24"/>
      <c r="N30" s="79">
        <f t="shared" si="5"/>
        <v>0</v>
      </c>
      <c r="O30" s="79">
        <f t="shared" si="0"/>
        <v>0</v>
      </c>
      <c r="P30" s="79">
        <f t="shared" si="1"/>
        <v>0</v>
      </c>
      <c r="Q30" s="30" t="str">
        <f t="shared" si="2"/>
        <v/>
      </c>
      <c r="R30" s="73" t="str">
        <f>IF(B30&lt;Grunddata!$B$18,"-",IF(B30&lt;=Grunddata!$C$18,Grunddata!$A$18&amp;"-"&amp;Grunddata!$D$18*100 &amp; "%",IF(B30&lt;=Grunddata!$C$19,Grunddata!$A$19&amp;"-"&amp;Grunddata!$D$19*100 &amp; "%",IF(B30&lt;=Grunddata!$C$20,Grunddata!$A$20&amp;"-"&amp;Grunddata!$D$20*100 &amp; "%",IF(B30&lt;=Grunddata!$C$21,Grunddata!$A$21&amp;"-"&amp;Grunddata!$D$21*100 &amp; "%",IF(B30&lt;=Grunddata!$C$22,Grunddata!$A$22&amp;"-"&amp;Grunddata!$D$22*100 &amp; "%","-"))))))</f>
        <v>A-100%</v>
      </c>
      <c r="S30">
        <f>IF(LEFT(A30,1)="A",Grunddata!$S$17,IF(LEFT(A30,1)="B",Grunddata!$S$18,IF(LEFT(A30,1)="C",Grunddata!$S$19,IF(LEFT(A30,1)="D",Grunddata!$S$20,IF(LEFT(A30,1)="E",Grunddata!$S$21,0)))))</f>
        <v>5.46</v>
      </c>
      <c r="T30">
        <f t="shared" si="6"/>
        <v>0</v>
      </c>
    </row>
    <row r="31" spans="1:20" x14ac:dyDescent="0.25">
      <c r="A31" s="90" t="str">
        <f t="shared" si="3"/>
        <v>A-100%</v>
      </c>
      <c r="B31" s="91">
        <f>Kalender!A58</f>
        <v>46079</v>
      </c>
      <c r="C31" s="92" t="str">
        <f>Kalender!B58</f>
        <v>Tor</v>
      </c>
      <c r="D31" s="93" t="str">
        <f>Kalender!C58</f>
        <v/>
      </c>
      <c r="E31" s="19"/>
      <c r="F31" s="17"/>
      <c r="G31" s="17"/>
      <c r="H31" s="17"/>
      <c r="I31" s="17"/>
      <c r="J31" s="17"/>
      <c r="K31" s="94" t="str">
        <f t="shared" si="4"/>
        <v/>
      </c>
      <c r="L31" s="23"/>
      <c r="M31" s="24"/>
      <c r="N31" s="79">
        <f t="shared" si="5"/>
        <v>0</v>
      </c>
      <c r="O31" s="79">
        <f t="shared" si="0"/>
        <v>0</v>
      </c>
      <c r="P31" s="79">
        <f t="shared" si="1"/>
        <v>0</v>
      </c>
      <c r="Q31" s="30" t="str">
        <f t="shared" si="2"/>
        <v/>
      </c>
      <c r="R31" s="73" t="str">
        <f>IF(B31&lt;Grunddata!$B$18,"-",IF(B31&lt;=Grunddata!$C$18,Grunddata!$A$18&amp;"-"&amp;Grunddata!$D$18*100 &amp; "%",IF(B31&lt;=Grunddata!$C$19,Grunddata!$A$19&amp;"-"&amp;Grunddata!$D$19*100 &amp; "%",IF(B31&lt;=Grunddata!$C$20,Grunddata!$A$20&amp;"-"&amp;Grunddata!$D$20*100 &amp; "%",IF(B31&lt;=Grunddata!$C$21,Grunddata!$A$21&amp;"-"&amp;Grunddata!$D$21*100 &amp; "%",IF(B31&lt;=Grunddata!$C$22,Grunddata!$A$22&amp;"-"&amp;Grunddata!$D$22*100 &amp; "%","-"))))))</f>
        <v>A-100%</v>
      </c>
      <c r="S31">
        <f>IF(LEFT(A31,1)="A",Grunddata!$S$17,IF(LEFT(A31,1)="B",Grunddata!$S$18,IF(LEFT(A31,1)="C",Grunddata!$S$19,IF(LEFT(A31,1)="D",Grunddata!$S$20,IF(LEFT(A31,1)="E",Grunddata!$S$21,0)))))</f>
        <v>5.46</v>
      </c>
      <c r="T31">
        <f t="shared" si="6"/>
        <v>0</v>
      </c>
    </row>
    <row r="32" spans="1:20" x14ac:dyDescent="0.25">
      <c r="A32" s="90" t="str">
        <f t="shared" si="3"/>
        <v>A-100%</v>
      </c>
      <c r="B32" s="91">
        <f>Kalender!A59</f>
        <v>46080</v>
      </c>
      <c r="C32" s="92" t="str">
        <f>Kalender!B59</f>
        <v>Fre</v>
      </c>
      <c r="D32" s="93" t="str">
        <f>Kalender!C59</f>
        <v/>
      </c>
      <c r="E32" s="19"/>
      <c r="F32" s="17"/>
      <c r="G32" s="17"/>
      <c r="H32" s="17"/>
      <c r="I32" s="17"/>
      <c r="J32" s="17"/>
      <c r="K32" s="94" t="str">
        <f t="shared" si="4"/>
        <v/>
      </c>
      <c r="L32" s="23"/>
      <c r="M32" s="24"/>
      <c r="N32" s="79">
        <f t="shared" si="5"/>
        <v>0</v>
      </c>
      <c r="O32" s="79">
        <f t="shared" si="0"/>
        <v>0</v>
      </c>
      <c r="P32" s="79">
        <f t="shared" si="1"/>
        <v>0</v>
      </c>
      <c r="Q32" s="30" t="str">
        <f t="shared" si="2"/>
        <v/>
      </c>
      <c r="R32" s="73" t="str">
        <f>IF(B32&lt;Grunddata!$B$18,"-",IF(B32&lt;=Grunddata!$C$18,Grunddata!$A$18&amp;"-"&amp;Grunddata!$D$18*100 &amp; "%",IF(B32&lt;=Grunddata!$C$19,Grunddata!$A$19&amp;"-"&amp;Grunddata!$D$19*100 &amp; "%",IF(B32&lt;=Grunddata!$C$20,Grunddata!$A$20&amp;"-"&amp;Grunddata!$D$20*100 &amp; "%",IF(B32&lt;=Grunddata!$C$21,Grunddata!$A$21&amp;"-"&amp;Grunddata!$D$21*100 &amp; "%",IF(B32&lt;=Grunddata!$C$22,Grunddata!$A$22&amp;"-"&amp;Grunddata!$D$22*100 &amp; "%","-"))))))</f>
        <v>A-100%</v>
      </c>
      <c r="S32">
        <f>IF(LEFT(A32,1)="A",Grunddata!$S$17,IF(LEFT(A32,1)="B",Grunddata!$S$18,IF(LEFT(A32,1)="C",Grunddata!$S$19,IF(LEFT(A32,1)="D",Grunddata!$S$20,IF(LEFT(A32,1)="E",Grunddata!$S$21,0)))))</f>
        <v>5.46</v>
      </c>
      <c r="T32">
        <f t="shared" si="6"/>
        <v>0</v>
      </c>
    </row>
    <row r="33" spans="1:20" x14ac:dyDescent="0.25">
      <c r="A33" s="90" t="str">
        <f t="shared" si="3"/>
        <v>A-100%</v>
      </c>
      <c r="B33" s="91">
        <f>Kalender!A60</f>
        <v>46081</v>
      </c>
      <c r="C33" s="92" t="str">
        <f>Kalender!B60</f>
        <v>Lör</v>
      </c>
      <c r="D33" s="93" t="str">
        <f>Kalender!C60</f>
        <v/>
      </c>
      <c r="E33" s="19"/>
      <c r="F33" s="17"/>
      <c r="G33" s="17"/>
      <c r="H33" s="17"/>
      <c r="I33" s="17"/>
      <c r="J33" s="17"/>
      <c r="K33" s="94" t="str">
        <f t="shared" si="4"/>
        <v/>
      </c>
      <c r="L33" s="23"/>
      <c r="M33" s="24"/>
      <c r="N33" s="79">
        <f t="shared" si="5"/>
        <v>0</v>
      </c>
      <c r="O33" s="79">
        <f t="shared" si="0"/>
        <v>0</v>
      </c>
      <c r="P33" s="79">
        <f t="shared" si="1"/>
        <v>0</v>
      </c>
      <c r="Q33" s="30" t="str">
        <f t="shared" si="2"/>
        <v/>
      </c>
      <c r="R33" s="73" t="str">
        <f>IF(B33&lt;Grunddata!$B$18,"-",IF(B33&lt;=Grunddata!$C$18,Grunddata!$A$18&amp;"-"&amp;Grunddata!$D$18*100 &amp; "%",IF(B33&lt;=Grunddata!$C$19,Grunddata!$A$19&amp;"-"&amp;Grunddata!$D$19*100 &amp; "%",IF(B33&lt;=Grunddata!$C$20,Grunddata!$A$20&amp;"-"&amp;Grunddata!$D$20*100 &amp; "%",IF(B33&lt;=Grunddata!$C$21,Grunddata!$A$21&amp;"-"&amp;Grunddata!$D$21*100 &amp; "%",IF(B33&lt;=Grunddata!$C$22,Grunddata!$A$22&amp;"-"&amp;Grunddata!$D$22*100 &amp; "%","-"))))))</f>
        <v>A-100%</v>
      </c>
      <c r="S33">
        <f>IF(LEFT(A33,1)="A",Grunddata!$S$17,IF(LEFT(A33,1)="B",Grunddata!$S$18,IF(LEFT(A33,1)="C",Grunddata!$S$19,IF(LEFT(A33,1)="D",Grunddata!$S$20,IF(LEFT(A33,1)="E",Grunddata!$S$21,0)))))</f>
        <v>5.46</v>
      </c>
      <c r="T33">
        <f t="shared" si="6"/>
        <v>0</v>
      </c>
    </row>
    <row r="34" spans="1:20" x14ac:dyDescent="0.25">
      <c r="A34" s="90"/>
      <c r="B34" s="91"/>
      <c r="C34" s="92"/>
      <c r="D34" s="93" t="str">
        <f>Kalender!C61</f>
        <v/>
      </c>
      <c r="E34" s="19"/>
      <c r="F34" s="17"/>
      <c r="G34" s="17"/>
      <c r="H34" s="17"/>
      <c r="I34" s="17"/>
      <c r="J34" s="17"/>
      <c r="K34" s="94" t="str">
        <f t="shared" si="4"/>
        <v/>
      </c>
      <c r="L34" s="23"/>
      <c r="M34" s="24"/>
      <c r="N34" s="79">
        <f t="shared" si="5"/>
        <v>0</v>
      </c>
      <c r="O34" s="79">
        <f t="shared" si="0"/>
        <v>0</v>
      </c>
      <c r="P34" s="79">
        <f t="shared" si="1"/>
        <v>0</v>
      </c>
      <c r="Q34" s="30" t="str">
        <f t="shared" si="2"/>
        <v/>
      </c>
      <c r="R34" s="73" t="str">
        <f>IF(B34&lt;Grunddata!$B$18,"-",IF(B34&lt;=Grunddata!$C$18,Grunddata!$A$18&amp;"-"&amp;Grunddata!$D$18*100 &amp; "%",IF(B34&lt;=Grunddata!$C$19,Grunddata!$A$19&amp;"-"&amp;Grunddata!$D$19*100 &amp; "%",IF(B34&lt;=Grunddata!$C$20,Grunddata!$A$20&amp;"-"&amp;Grunddata!$D$20*100 &amp; "%",IF(B34&lt;=Grunddata!$C$21,Grunddata!$A$21&amp;"-"&amp;Grunddata!$D$21*100 &amp; "%",IF(B34&lt;=Grunddata!$C$22,Grunddata!$A$22&amp;"-"&amp;Grunddata!$D$22*100 &amp; "%","-"))))))</f>
        <v>-</v>
      </c>
      <c r="S34">
        <f>IF(LEFT(A34,1)="A",Grunddata!$S$17,IF(LEFT(A34,1)="B",Grunddata!$S$18,IF(LEFT(A34,1)="C",Grunddata!$S$19,IF(LEFT(A34,1)="D",Grunddata!$S$20,IF(LEFT(A34,1)="E",Grunddata!$S$21,0)))))</f>
        <v>0</v>
      </c>
      <c r="T34">
        <f t="shared" si="6"/>
        <v>0</v>
      </c>
    </row>
    <row r="35" spans="1:20" x14ac:dyDescent="0.25">
      <c r="A35" s="90"/>
      <c r="B35" s="91"/>
      <c r="C35" s="92"/>
      <c r="D35" s="93" t="str">
        <f>Kalender!C62</f>
        <v/>
      </c>
      <c r="E35" s="19"/>
      <c r="F35" s="17"/>
      <c r="G35" s="17"/>
      <c r="H35" s="17"/>
      <c r="I35" s="17"/>
      <c r="J35" s="17"/>
      <c r="K35" s="94" t="str">
        <f t="shared" si="4"/>
        <v/>
      </c>
      <c r="L35" s="23"/>
      <c r="M35" s="24"/>
      <c r="N35" s="79">
        <f t="shared" si="5"/>
        <v>0</v>
      </c>
      <c r="O35" s="79">
        <f t="shared" si="0"/>
        <v>0</v>
      </c>
      <c r="P35" s="79">
        <f t="shared" si="1"/>
        <v>0</v>
      </c>
      <c r="Q35" s="30" t="str">
        <f t="shared" si="2"/>
        <v/>
      </c>
      <c r="R35" s="73" t="str">
        <f>IF(B35&lt;Grunddata!$B$18,"-",IF(B35&lt;=Grunddata!$C$18,Grunddata!$A$18&amp;"-"&amp;Grunddata!$D$18*100 &amp; "%",IF(B35&lt;=Grunddata!$C$19,Grunddata!$A$19&amp;"-"&amp;Grunddata!$D$19*100 &amp; "%",IF(B35&lt;=Grunddata!$C$20,Grunddata!$A$20&amp;"-"&amp;Grunddata!$D$20*100 &amp; "%",IF(B35&lt;=Grunddata!$C$21,Grunddata!$A$21&amp;"-"&amp;Grunddata!$D$21*100 &amp; "%",IF(B35&lt;=Grunddata!$C$22,Grunddata!$A$22&amp;"-"&amp;Grunddata!$D$22*100 &amp; "%","-"))))))</f>
        <v>-</v>
      </c>
      <c r="S35">
        <f>IF(LEFT(A35,1)="A",Grunddata!$S$17,IF(LEFT(A35,1)="B",Grunddata!$S$18,IF(LEFT(A35,1)="C",Grunddata!$S$19,IF(LEFT(A35,1)="D",Grunddata!$S$20,IF(LEFT(A35,1)="E",Grunddata!$S$21,0)))))</f>
        <v>0</v>
      </c>
      <c r="T35">
        <f t="shared" si="6"/>
        <v>0</v>
      </c>
    </row>
    <row r="36" spans="1:20" ht="15.75" thickBot="1" x14ac:dyDescent="0.3">
      <c r="A36" s="95"/>
      <c r="B36" s="96"/>
      <c r="C36" s="97"/>
      <c r="D36" s="98" t="str">
        <f>Kalender!C63</f>
        <v/>
      </c>
      <c r="E36" s="20"/>
      <c r="F36" s="18"/>
      <c r="G36" s="18"/>
      <c r="H36" s="18"/>
      <c r="I36" s="18"/>
      <c r="J36" s="18"/>
      <c r="K36" s="99" t="str">
        <f t="shared" si="4"/>
        <v/>
      </c>
      <c r="L36" s="23"/>
      <c r="M36" s="25"/>
      <c r="N36" s="79">
        <f t="shared" si="5"/>
        <v>0</v>
      </c>
      <c r="O36" s="79">
        <f t="shared" si="0"/>
        <v>0</v>
      </c>
      <c r="P36" s="79">
        <f t="shared" si="1"/>
        <v>0</v>
      </c>
      <c r="Q36" s="30" t="str">
        <f t="shared" si="2"/>
        <v/>
      </c>
      <c r="R36" s="73" t="str">
        <f>IF(B36&lt;Grunddata!$B$18,"-",IF(B36&lt;=Grunddata!$C$18,Grunddata!$A$18&amp;"-"&amp;Grunddata!$D$18*100 &amp; "%",IF(B36&lt;=Grunddata!$C$19,Grunddata!$A$19&amp;"-"&amp;Grunddata!$D$19*100 &amp; "%",IF(B36&lt;=Grunddata!$C$20,Grunddata!$A$20&amp;"-"&amp;Grunddata!$D$20*100 &amp; "%",IF(B36&lt;=Grunddata!$C$21,Grunddata!$A$21&amp;"-"&amp;Grunddata!$D$21*100 &amp; "%",IF(B36&lt;=Grunddata!$C$22,Grunddata!$A$22&amp;"-"&amp;Grunddata!$D$22*100 &amp; "%","-"))))))</f>
        <v>-</v>
      </c>
      <c r="S36" s="100">
        <f>IF(LEFT(A36,1)="A",Grunddata!$S$17,IF(LEFT(A36,1)="B",Grunddata!$S$18,IF(LEFT(A36,1)="C",Grunddata!$S$19,IF(LEFT(A36,1)="D",Grunddata!$S$20,IF(LEFT(A36,1)="E",Grunddata!$S$21,0)))))</f>
        <v>0</v>
      </c>
      <c r="T36">
        <f t="shared" si="6"/>
        <v>0</v>
      </c>
    </row>
    <row r="37" spans="1:20" ht="15.75" thickBot="1" x14ac:dyDescent="0.3">
      <c r="A37" s="181" t="s">
        <v>150</v>
      </c>
      <c r="B37" s="182"/>
      <c r="C37" s="182"/>
      <c r="D37" s="182"/>
      <c r="E37" s="101">
        <f>COUNT(E6:E36)</f>
        <v>0</v>
      </c>
      <c r="F37" s="102">
        <f t="shared" ref="F37" si="7">COUNT(F6:F36)</f>
        <v>0</v>
      </c>
      <c r="G37" s="102">
        <f>SUM(N6:N36)</f>
        <v>0</v>
      </c>
      <c r="H37" s="102">
        <f>SUM(O6:O36)</f>
        <v>0</v>
      </c>
      <c r="I37" s="102">
        <f>SUM(P6:P36)</f>
        <v>0</v>
      </c>
      <c r="J37" s="102">
        <f>COUNT(J6:J36)</f>
        <v>0</v>
      </c>
      <c r="K37" s="103">
        <f>(E37-F37-G37-H37-I37-IF(F38+G38+H38+I38=0,E37,J37))*-1</f>
        <v>0</v>
      </c>
      <c r="L37" s="104" t="s">
        <v>46</v>
      </c>
      <c r="M37" s="105">
        <f>SUM(M6:M36)</f>
        <v>0</v>
      </c>
      <c r="Q37" s="106"/>
      <c r="S37">
        <f>TRUNC(ROUND(SUM(S6:S36),0),0)</f>
        <v>153</v>
      </c>
      <c r="T37" s="71">
        <f>TRUNC(ROUND(SUM(T6:T36),0),0)</f>
        <v>0</v>
      </c>
    </row>
    <row r="38" spans="1:20" x14ac:dyDescent="0.25">
      <c r="A38" s="183" t="s">
        <v>47</v>
      </c>
      <c r="B38" s="184"/>
      <c r="C38" s="184"/>
      <c r="D38" s="184"/>
      <c r="E38" s="107">
        <f t="shared" ref="E38:K38" si="8">SUM(E6:E36)</f>
        <v>0</v>
      </c>
      <c r="F38" s="108">
        <f t="shared" si="8"/>
        <v>0</v>
      </c>
      <c r="G38" s="108">
        <f t="shared" si="8"/>
        <v>0</v>
      </c>
      <c r="H38" s="108">
        <f t="shared" si="8"/>
        <v>0</v>
      </c>
      <c r="I38" s="108">
        <f t="shared" si="8"/>
        <v>0</v>
      </c>
      <c r="J38" s="108">
        <f t="shared" si="8"/>
        <v>0</v>
      </c>
      <c r="K38" s="109">
        <f t="shared" si="8"/>
        <v>0</v>
      </c>
      <c r="L38" s="166" t="str">
        <f>"  Månadens prognos: "&amp; T37 &amp; " / diff: " &amp; IF(T37-E38&gt;0,"+" &amp; ROUND(T37-E38,0),ROUND(T37-E38,0)) &amp; " tim"</f>
        <v xml:space="preserve">  Månadens prognos: 0 / diff: 0 tim</v>
      </c>
      <c r="M38" s="167"/>
      <c r="N38"/>
    </row>
    <row r="39" spans="1:20" ht="15.75" thickBot="1" x14ac:dyDescent="0.3">
      <c r="A39" s="186" t="s">
        <v>149</v>
      </c>
      <c r="B39" s="187"/>
      <c r="C39" s="187"/>
      <c r="D39" s="188"/>
      <c r="E39" s="110">
        <f>Summeringar!C25</f>
        <v>0</v>
      </c>
      <c r="F39" s="111">
        <f>Summeringar!F25</f>
        <v>0</v>
      </c>
      <c r="G39" s="112"/>
      <c r="H39" s="112"/>
      <c r="I39" s="113"/>
      <c r="J39" s="114"/>
      <c r="K39" s="114"/>
      <c r="L39" s="78"/>
    </row>
    <row r="40" spans="1:20" x14ac:dyDescent="0.25">
      <c r="A40" s="176" t="str">
        <f>IF(S37=0,"","Antal timmar för mån-sön-tjänst: ")</f>
        <v xml:space="preserve">Antal timmar för mån-sön-tjänst: </v>
      </c>
      <c r="B40" s="176"/>
      <c r="C40" s="176"/>
      <c r="D40" s="176"/>
      <c r="E40" s="131">
        <f>IF(S37=0,"",Summeringar!H25)</f>
        <v>153</v>
      </c>
      <c r="F40" s="116"/>
      <c r="G40" s="116"/>
      <c r="H40" s="116"/>
      <c r="I40" s="116"/>
      <c r="J40" s="117"/>
      <c r="K40" s="117"/>
      <c r="L40" s="78"/>
    </row>
    <row r="41" spans="1:20" x14ac:dyDescent="0.25">
      <c r="A41" s="176" t="str">
        <f>IF(S37=0,"","Ack timmar för mån-sön-tjänst: ")</f>
        <v xml:space="preserve">Ack timmar för mån-sön-tjänst: </v>
      </c>
      <c r="B41" s="176"/>
      <c r="C41" s="176"/>
      <c r="D41" s="176"/>
      <c r="E41" s="118">
        <f>IF(S37=0,"",Summeringar!I25)</f>
        <v>322</v>
      </c>
      <c r="G41" s="168" t="s">
        <v>165</v>
      </c>
      <c r="H41" s="169"/>
      <c r="I41" s="169"/>
      <c r="J41" s="169"/>
      <c r="K41" s="169"/>
      <c r="L41" s="169"/>
      <c r="M41" s="170"/>
    </row>
    <row r="42" spans="1:20" x14ac:dyDescent="0.25">
      <c r="A42" s="115"/>
      <c r="B42" s="115"/>
      <c r="C42" s="115"/>
      <c r="D42" s="115"/>
      <c r="E42" s="118"/>
      <c r="G42" s="171"/>
      <c r="H42" s="172"/>
      <c r="I42" s="172"/>
      <c r="J42" s="172"/>
      <c r="K42" s="172"/>
      <c r="L42" s="172"/>
      <c r="M42" s="173"/>
    </row>
    <row r="43" spans="1:20" x14ac:dyDescent="0.25">
      <c r="A43" s="115"/>
      <c r="B43" s="115"/>
      <c r="C43" s="115"/>
      <c r="D43" s="115"/>
      <c r="E43" s="118"/>
    </row>
    <row r="44" spans="1:20" x14ac:dyDescent="0.25">
      <c r="D44" s="185" t="s">
        <v>58</v>
      </c>
      <c r="E44" s="185"/>
      <c r="F44" s="185"/>
      <c r="G44" s="185"/>
      <c r="H44" s="185"/>
      <c r="I44" s="185"/>
      <c r="J44" s="185"/>
      <c r="K44" s="185"/>
      <c r="L44" s="185"/>
      <c r="M44" s="185"/>
    </row>
    <row r="45" spans="1:20" x14ac:dyDescent="0.25">
      <c r="D45" s="119" t="s">
        <v>34</v>
      </c>
      <c r="E45" s="175" t="s">
        <v>35</v>
      </c>
      <c r="F45" s="175"/>
      <c r="G45" s="175"/>
      <c r="H45" s="175"/>
      <c r="I45" s="175"/>
      <c r="J45" s="175"/>
      <c r="K45" s="175"/>
      <c r="L45" s="175"/>
      <c r="M45" s="175"/>
    </row>
    <row r="46" spans="1:20" x14ac:dyDescent="0.25">
      <c r="D46" s="119" t="s">
        <v>36</v>
      </c>
      <c r="E46" s="175" t="s">
        <v>37</v>
      </c>
      <c r="F46" s="175"/>
      <c r="G46" s="175"/>
      <c r="H46" s="175"/>
      <c r="I46" s="175"/>
      <c r="J46" s="175"/>
      <c r="K46" s="175"/>
      <c r="L46" s="175"/>
      <c r="M46" s="175"/>
    </row>
    <row r="47" spans="1:20" x14ac:dyDescent="0.25">
      <c r="D47" s="120" t="s">
        <v>56</v>
      </c>
      <c r="E47" s="180" t="s">
        <v>55</v>
      </c>
      <c r="F47" s="180"/>
      <c r="G47" s="180"/>
      <c r="H47" s="180"/>
      <c r="I47" s="180"/>
      <c r="J47" s="180"/>
      <c r="K47" s="180"/>
      <c r="L47" s="180"/>
      <c r="M47" s="180"/>
    </row>
    <row r="48" spans="1:20" x14ac:dyDescent="0.25">
      <c r="D48" s="120" t="s">
        <v>53</v>
      </c>
      <c r="E48" s="175" t="s">
        <v>54</v>
      </c>
      <c r="F48" s="175"/>
      <c r="G48" s="175"/>
      <c r="H48" s="175"/>
      <c r="I48" s="175"/>
      <c r="J48" s="175"/>
      <c r="K48" s="175"/>
      <c r="L48" s="175"/>
      <c r="M48" s="175"/>
    </row>
    <row r="49" spans="4:13" ht="26.45" customHeight="1" x14ac:dyDescent="0.25">
      <c r="D49" s="132" t="s">
        <v>166</v>
      </c>
      <c r="E49" s="174" t="s">
        <v>167</v>
      </c>
      <c r="F49" s="175"/>
      <c r="G49" s="175"/>
      <c r="H49" s="175"/>
      <c r="I49" s="175"/>
      <c r="J49" s="175"/>
      <c r="K49" s="175"/>
      <c r="L49" s="175"/>
      <c r="M49" s="175"/>
    </row>
  </sheetData>
  <sheetProtection sheet="1" objects="1" scenarios="1"/>
  <mergeCells count="17">
    <mergeCell ref="L38:M38"/>
    <mergeCell ref="G41:M42"/>
    <mergeCell ref="E49:M49"/>
    <mergeCell ref="A40:D40"/>
    <mergeCell ref="E48:M48"/>
    <mergeCell ref="A38:D38"/>
    <mergeCell ref="D44:M44"/>
    <mergeCell ref="E45:M45"/>
    <mergeCell ref="E46:M46"/>
    <mergeCell ref="E47:M47"/>
    <mergeCell ref="A41:D41"/>
    <mergeCell ref="A39:D39"/>
    <mergeCell ref="A1:M1"/>
    <mergeCell ref="D3:I3"/>
    <mergeCell ref="L3:M3"/>
    <mergeCell ref="A2:M2"/>
    <mergeCell ref="A37:D37"/>
  </mergeCells>
  <conditionalFormatting sqref="C6:C36">
    <cfRule type="cellIs" dxfId="21" priority="1" operator="equal">
      <formula>"Lör"</formula>
    </cfRule>
    <cfRule type="cellIs" dxfId="20" priority="2" operator="equal">
      <formula>"Sön"</formula>
    </cfRule>
  </conditionalFormatting>
  <pageMargins left="0.70866141732283472" right="0.37" top="0.39370078740157483" bottom="0.39370078740157483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C862B-831C-48DA-BF9C-10475B79D857}">
  <dimension ref="A1:T49"/>
  <sheetViews>
    <sheetView workbookViewId="0">
      <pane xSplit="4" ySplit="5" topLeftCell="E6" activePane="bottomRight" state="frozen"/>
      <selection activeCell="E6" sqref="E6"/>
      <selection pane="topRight" activeCell="E6" sqref="E6"/>
      <selection pane="bottomLeft" activeCell="E6" sqref="E6"/>
      <selection pane="bottomRight" activeCell="E6" sqref="E6"/>
    </sheetView>
  </sheetViews>
  <sheetFormatPr defaultRowHeight="15" x14ac:dyDescent="0.25"/>
  <cols>
    <col min="1" max="1" width="5.7109375" style="30" bestFit="1" customWidth="1"/>
    <col min="2" max="2" width="4.7109375" style="30" bestFit="1" customWidth="1"/>
    <col min="3" max="3" width="4.7109375" style="82" bestFit="1" customWidth="1"/>
    <col min="4" max="4" width="11.5703125" style="82" bestFit="1" customWidth="1"/>
    <col min="5" max="6" width="5.7109375" style="30" customWidth="1"/>
    <col min="7" max="9" width="5.140625" style="30" customWidth="1"/>
    <col min="10" max="10" width="5.7109375" style="30" customWidth="1"/>
    <col min="11" max="11" width="5.28515625" style="30" customWidth="1"/>
    <col min="12" max="12" width="29.28515625" customWidth="1"/>
    <col min="13" max="13" width="6.7109375" customWidth="1"/>
    <col min="14" max="14" width="3.5703125" style="79" hidden="1" customWidth="1"/>
    <col min="15" max="16" width="3.5703125" hidden="1" customWidth="1"/>
    <col min="17" max="17" width="10.7109375" hidden="1" customWidth="1"/>
    <col min="18" max="18" width="8.140625" style="73" hidden="1" customWidth="1"/>
    <col min="19" max="19" width="8.7109375" hidden="1" customWidth="1"/>
    <col min="20" max="20" width="0" hidden="1" customWidth="1"/>
  </cols>
  <sheetData>
    <row r="1" spans="1:20" ht="15.75" x14ac:dyDescent="0.25">
      <c r="A1" s="177" t="str">
        <f>"Kumnets tidsschema - Mars " &amp; Grunddata!C5</f>
        <v>Kumnets tidsschema - Mars 2026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20" x14ac:dyDescent="0.25">
      <c r="A2" s="178" t="s">
        <v>101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20" ht="15.75" customHeight="1" x14ac:dyDescent="0.25">
      <c r="A3" s="73"/>
      <c r="C3" s="73" t="s">
        <v>50</v>
      </c>
      <c r="D3" s="179" t="str">
        <f>Grunddata!C7</f>
        <v>x</v>
      </c>
      <c r="E3" s="179"/>
      <c r="F3" s="179"/>
      <c r="G3" s="179"/>
      <c r="H3" s="179"/>
      <c r="I3" s="179"/>
      <c r="J3" s="80"/>
      <c r="K3" s="81" t="s">
        <v>51</v>
      </c>
      <c r="L3" s="179" t="str">
        <f>Grunddata!C6</f>
        <v>x</v>
      </c>
      <c r="M3" s="179"/>
    </row>
    <row r="4" spans="1:20" ht="9" customHeight="1" x14ac:dyDescent="0.25"/>
    <row r="5" spans="1:20" s="30" customFormat="1" ht="45.6" customHeight="1" x14ac:dyDescent="0.25">
      <c r="A5" s="83" t="s">
        <v>62</v>
      </c>
      <c r="B5" s="84" t="s">
        <v>0</v>
      </c>
      <c r="C5" s="85" t="s">
        <v>1</v>
      </c>
      <c r="D5" s="86" t="s">
        <v>2</v>
      </c>
      <c r="E5" s="87" t="s">
        <v>39</v>
      </c>
      <c r="F5" s="84" t="s">
        <v>40</v>
      </c>
      <c r="G5" s="84" t="s">
        <v>41</v>
      </c>
      <c r="H5" s="84" t="s">
        <v>42</v>
      </c>
      <c r="I5" s="84" t="s">
        <v>43</v>
      </c>
      <c r="J5" s="84" t="s">
        <v>52</v>
      </c>
      <c r="K5" s="84" t="s">
        <v>57</v>
      </c>
      <c r="L5" s="83" t="s">
        <v>44</v>
      </c>
      <c r="M5" s="83" t="s">
        <v>45</v>
      </c>
      <c r="N5" s="84" t="s">
        <v>41</v>
      </c>
      <c r="O5" s="84" t="s">
        <v>42</v>
      </c>
      <c r="P5" s="84" t="s">
        <v>43</v>
      </c>
      <c r="R5" s="88" t="s">
        <v>38</v>
      </c>
      <c r="S5" s="121" t="s">
        <v>125</v>
      </c>
      <c r="T5" s="130" t="s">
        <v>163</v>
      </c>
    </row>
    <row r="6" spans="1:20" x14ac:dyDescent="0.25">
      <c r="A6" s="90" t="str">
        <f>R6</f>
        <v>A-100%</v>
      </c>
      <c r="B6" s="91">
        <f>Kalender!A61</f>
        <v>46082</v>
      </c>
      <c r="C6" s="92" t="str">
        <f>Kalender!B61</f>
        <v>Sön</v>
      </c>
      <c r="D6" s="93" t="str">
        <f>Kalender!C61</f>
        <v/>
      </c>
      <c r="E6" s="19"/>
      <c r="F6" s="17"/>
      <c r="G6" s="17"/>
      <c r="H6" s="17"/>
      <c r="I6" s="17"/>
      <c r="J6" s="17"/>
      <c r="K6" s="94" t="str">
        <f>Q6</f>
        <v/>
      </c>
      <c r="L6" s="23"/>
      <c r="M6" s="24"/>
      <c r="N6" s="79">
        <f>IF(F6&gt;0,0,IF(G6&gt;0,1,0))</f>
        <v>0</v>
      </c>
      <c r="O6" s="79">
        <f t="shared" ref="O6:O36" si="0">IF(F6&gt;0,0,IF(H6&gt;0,1-N6,0))</f>
        <v>0</v>
      </c>
      <c r="P6" s="79">
        <f t="shared" ref="P6:P36" si="1">IF(F6&gt;0,0,IF(I6&gt;0,1-N6-O6,0))</f>
        <v>0</v>
      </c>
      <c r="Q6" s="30" t="str">
        <f t="shared" ref="Q6:Q36" si="2">IF(F6=".",IF(SUM(G6:J6)=0,E6*-1,"Fel1"),IF(SUM(F6:J6)=0,"",IF(J6&gt;0,IF(E6=J6,IF(SUM(F6:I6)=0,"","Fel2"),"Fel3"),IF(SUM(G6:I6)&gt;0,IF(SUM(F6:I6)&lt;=E6,IF(E6-SUM(F6:I6)=0,"",SUM(F6:I6)-E6),"Fel4"),IF(E6-F6=0,"",F6-E6)))))</f>
        <v/>
      </c>
      <c r="R6" s="73" t="str">
        <f>IF(B6&lt;Grunddata!$B$18,"-",IF(B6&lt;=Grunddata!$C$18,Grunddata!$A$18&amp;"-"&amp;Grunddata!$D$18*100 &amp; "%",IF(B6&lt;=Grunddata!$C$19,Grunddata!$A$19&amp;"-"&amp;Grunddata!$D$19*100 &amp; "%",IF(B6&lt;=Grunddata!$C$20,Grunddata!$A$20&amp;"-"&amp;Grunddata!$D$20*100 &amp; "%",IF(B6&lt;=Grunddata!$C$21,Grunddata!$A$21&amp;"-"&amp;Grunddata!$D$21*100 &amp; "%",IF(B6&lt;=Grunddata!$C$22,Grunddata!$A$22&amp;"-"&amp;Grunddata!$D$22*100 &amp; "%","-"))))))</f>
        <v>A-100%</v>
      </c>
      <c r="S6">
        <f>IF(LEFT(A6,1)="A",Grunddata!$S$17,IF(LEFT(A6,1)="B",Grunddata!$S$18,IF(LEFT(A6,1)="C",Grunddata!$S$19,IF(LEFT(A6,1)="D",Grunddata!$S$20,IF(LEFT(A6,1)="E",Grunddata!$S$21,0)))))</f>
        <v>5.46</v>
      </c>
      <c r="T6">
        <f>IF(F6=".",0,IF(F6+G6+H6+I6+J6=0,E6,F6+G6+H6+I6+J6))</f>
        <v>0</v>
      </c>
    </row>
    <row r="7" spans="1:20" x14ac:dyDescent="0.25">
      <c r="A7" s="90" t="str">
        <f t="shared" ref="A7:A36" si="3">R7</f>
        <v>A-100%</v>
      </c>
      <c r="B7" s="91">
        <f>Kalender!A62</f>
        <v>46083</v>
      </c>
      <c r="C7" s="92" t="str">
        <f>Kalender!B62</f>
        <v>Mån</v>
      </c>
      <c r="D7" s="93" t="str">
        <f>Kalender!C62</f>
        <v/>
      </c>
      <c r="E7" s="19"/>
      <c r="F7" s="17"/>
      <c r="G7" s="17"/>
      <c r="H7" s="17"/>
      <c r="I7" s="17"/>
      <c r="J7" s="17"/>
      <c r="K7" s="94" t="str">
        <f t="shared" ref="K7:K36" si="4">Q7</f>
        <v/>
      </c>
      <c r="L7" s="23"/>
      <c r="M7" s="24"/>
      <c r="N7" s="79">
        <f t="shared" ref="N7:N36" si="5">IF(F7&gt;0,0,IF(G7&gt;0,1,0))</f>
        <v>0</v>
      </c>
      <c r="O7" s="79">
        <f t="shared" si="0"/>
        <v>0</v>
      </c>
      <c r="P7" s="79">
        <f t="shared" si="1"/>
        <v>0</v>
      </c>
      <c r="Q7" s="30" t="str">
        <f t="shared" si="2"/>
        <v/>
      </c>
      <c r="R7" s="73" t="str">
        <f>IF(B7&lt;Grunddata!$B$18,"-",IF(B7&lt;=Grunddata!$C$18,Grunddata!$A$18&amp;"-"&amp;Grunddata!$D$18*100 &amp; "%",IF(B7&lt;=Grunddata!$C$19,Grunddata!$A$19&amp;"-"&amp;Grunddata!$D$19*100 &amp; "%",IF(B7&lt;=Grunddata!$C$20,Grunddata!$A$20&amp;"-"&amp;Grunddata!$D$20*100 &amp; "%",IF(B7&lt;=Grunddata!$C$21,Grunddata!$A$21&amp;"-"&amp;Grunddata!$D$21*100 &amp; "%",IF(B7&lt;=Grunddata!$C$22,Grunddata!$A$22&amp;"-"&amp;Grunddata!$D$22*100 &amp; "%","-"))))))</f>
        <v>A-100%</v>
      </c>
      <c r="S7">
        <f>IF(LEFT(A7,1)="A",Grunddata!$S$17,IF(LEFT(A7,1)="B",Grunddata!$S$18,IF(LEFT(A7,1)="C",Grunddata!$S$19,IF(LEFT(A7,1)="D",Grunddata!$S$20,IF(LEFT(A7,1)="E",Grunddata!$S$21,0)))))</f>
        <v>5.46</v>
      </c>
      <c r="T7">
        <f t="shared" ref="T7:T36" si="6">IF(F7=".",0,IF(F7+G7+H7+I7+J7=0,E7,F7+G7+H7+I7+J7))</f>
        <v>0</v>
      </c>
    </row>
    <row r="8" spans="1:20" x14ac:dyDescent="0.25">
      <c r="A8" s="90" t="str">
        <f t="shared" si="3"/>
        <v>A-100%</v>
      </c>
      <c r="B8" s="91">
        <f>Kalender!A63</f>
        <v>46084</v>
      </c>
      <c r="C8" s="92" t="str">
        <f>Kalender!B63</f>
        <v>Tis</v>
      </c>
      <c r="D8" s="93" t="str">
        <f>Kalender!C63</f>
        <v/>
      </c>
      <c r="E8" s="19"/>
      <c r="F8" s="17"/>
      <c r="G8" s="17"/>
      <c r="H8" s="17"/>
      <c r="I8" s="17"/>
      <c r="J8" s="17"/>
      <c r="K8" s="94" t="str">
        <f t="shared" si="4"/>
        <v/>
      </c>
      <c r="L8" s="23"/>
      <c r="M8" s="24"/>
      <c r="N8" s="79">
        <f t="shared" si="5"/>
        <v>0</v>
      </c>
      <c r="O8" s="79">
        <f t="shared" si="0"/>
        <v>0</v>
      </c>
      <c r="P8" s="79">
        <f t="shared" si="1"/>
        <v>0</v>
      </c>
      <c r="Q8" s="30" t="str">
        <f t="shared" si="2"/>
        <v/>
      </c>
      <c r="R8" s="73" t="str">
        <f>IF(B8&lt;Grunddata!$B$18,"-",IF(B8&lt;=Grunddata!$C$18,Grunddata!$A$18&amp;"-"&amp;Grunddata!$D$18*100 &amp; "%",IF(B8&lt;=Grunddata!$C$19,Grunddata!$A$19&amp;"-"&amp;Grunddata!$D$19*100 &amp; "%",IF(B8&lt;=Grunddata!$C$20,Grunddata!$A$20&amp;"-"&amp;Grunddata!$D$20*100 &amp; "%",IF(B8&lt;=Grunddata!$C$21,Grunddata!$A$21&amp;"-"&amp;Grunddata!$D$21*100 &amp; "%",IF(B8&lt;=Grunddata!$C$22,Grunddata!$A$22&amp;"-"&amp;Grunddata!$D$22*100 &amp; "%","-"))))))</f>
        <v>A-100%</v>
      </c>
      <c r="S8">
        <f>IF(LEFT(A8,1)="A",Grunddata!$S$17,IF(LEFT(A8,1)="B",Grunddata!$S$18,IF(LEFT(A8,1)="C",Grunddata!$S$19,IF(LEFT(A8,1)="D",Grunddata!$S$20,IF(LEFT(A8,1)="E",Grunddata!$S$21,0)))))</f>
        <v>5.46</v>
      </c>
      <c r="T8">
        <f t="shared" si="6"/>
        <v>0</v>
      </c>
    </row>
    <row r="9" spans="1:20" x14ac:dyDescent="0.25">
      <c r="A9" s="90" t="str">
        <f t="shared" si="3"/>
        <v>A-100%</v>
      </c>
      <c r="B9" s="91">
        <f>Kalender!A64</f>
        <v>46085</v>
      </c>
      <c r="C9" s="92" t="str">
        <f>Kalender!B64</f>
        <v>Ons</v>
      </c>
      <c r="D9" s="93" t="str">
        <f>Kalender!C64</f>
        <v/>
      </c>
      <c r="E9" s="19"/>
      <c r="F9" s="17"/>
      <c r="G9" s="17"/>
      <c r="H9" s="17"/>
      <c r="I9" s="17"/>
      <c r="J9" s="17"/>
      <c r="K9" s="94" t="str">
        <f t="shared" si="4"/>
        <v/>
      </c>
      <c r="L9" s="23"/>
      <c r="M9" s="24"/>
      <c r="N9" s="79">
        <f t="shared" si="5"/>
        <v>0</v>
      </c>
      <c r="O9" s="79">
        <f t="shared" si="0"/>
        <v>0</v>
      </c>
      <c r="P9" s="79">
        <f t="shared" si="1"/>
        <v>0</v>
      </c>
      <c r="Q9" s="30" t="str">
        <f t="shared" si="2"/>
        <v/>
      </c>
      <c r="R9" s="73" t="str">
        <f>IF(B9&lt;Grunddata!$B$18,"-",IF(B9&lt;=Grunddata!$C$18,Grunddata!$A$18&amp;"-"&amp;Grunddata!$D$18*100 &amp; "%",IF(B9&lt;=Grunddata!$C$19,Grunddata!$A$19&amp;"-"&amp;Grunddata!$D$19*100 &amp; "%",IF(B9&lt;=Grunddata!$C$20,Grunddata!$A$20&amp;"-"&amp;Grunddata!$D$20*100 &amp; "%",IF(B9&lt;=Grunddata!$C$21,Grunddata!$A$21&amp;"-"&amp;Grunddata!$D$21*100 &amp; "%",IF(B9&lt;=Grunddata!$C$22,Grunddata!$A$22&amp;"-"&amp;Grunddata!$D$22*100 &amp; "%","-"))))))</f>
        <v>A-100%</v>
      </c>
      <c r="S9">
        <f>IF(LEFT(A9,1)="A",Grunddata!$S$17,IF(LEFT(A9,1)="B",Grunddata!$S$18,IF(LEFT(A9,1)="C",Grunddata!$S$19,IF(LEFT(A9,1)="D",Grunddata!$S$20,IF(LEFT(A9,1)="E",Grunddata!$S$21,0)))))</f>
        <v>5.46</v>
      </c>
      <c r="T9">
        <f t="shared" si="6"/>
        <v>0</v>
      </c>
    </row>
    <row r="10" spans="1:20" x14ac:dyDescent="0.25">
      <c r="A10" s="90" t="str">
        <f t="shared" si="3"/>
        <v>A-100%</v>
      </c>
      <c r="B10" s="91">
        <f>Kalender!A65</f>
        <v>46086</v>
      </c>
      <c r="C10" s="92" t="str">
        <f>Kalender!B65</f>
        <v>Tor</v>
      </c>
      <c r="D10" s="93" t="str">
        <f>Kalender!C65</f>
        <v/>
      </c>
      <c r="E10" s="19"/>
      <c r="F10" s="17"/>
      <c r="G10" s="17"/>
      <c r="H10" s="17"/>
      <c r="I10" s="17"/>
      <c r="J10" s="17"/>
      <c r="K10" s="94" t="str">
        <f t="shared" si="4"/>
        <v/>
      </c>
      <c r="L10" s="23"/>
      <c r="M10" s="24"/>
      <c r="N10" s="79">
        <f t="shared" si="5"/>
        <v>0</v>
      </c>
      <c r="O10" s="79">
        <f t="shared" si="0"/>
        <v>0</v>
      </c>
      <c r="P10" s="79">
        <f t="shared" si="1"/>
        <v>0</v>
      </c>
      <c r="Q10" s="30" t="str">
        <f t="shared" si="2"/>
        <v/>
      </c>
      <c r="R10" s="73" t="str">
        <f>IF(B10&lt;Grunddata!$B$18,"-",IF(B10&lt;=Grunddata!$C$18,Grunddata!$A$18&amp;"-"&amp;Grunddata!$D$18*100 &amp; "%",IF(B10&lt;=Grunddata!$C$19,Grunddata!$A$19&amp;"-"&amp;Grunddata!$D$19*100 &amp; "%",IF(B10&lt;=Grunddata!$C$20,Grunddata!$A$20&amp;"-"&amp;Grunddata!$D$20*100 &amp; "%",IF(B10&lt;=Grunddata!$C$21,Grunddata!$A$21&amp;"-"&amp;Grunddata!$D$21*100 &amp; "%",IF(B10&lt;=Grunddata!$C$22,Grunddata!$A$22&amp;"-"&amp;Grunddata!$D$22*100 &amp; "%","-"))))))</f>
        <v>A-100%</v>
      </c>
      <c r="S10">
        <f>IF(LEFT(A10,1)="A",Grunddata!$S$17,IF(LEFT(A10,1)="B",Grunddata!$S$18,IF(LEFT(A10,1)="C",Grunddata!$S$19,IF(LEFT(A10,1)="D",Grunddata!$S$20,IF(LEFT(A10,1)="E",Grunddata!$S$21,0)))))</f>
        <v>5.46</v>
      </c>
      <c r="T10">
        <f t="shared" si="6"/>
        <v>0</v>
      </c>
    </row>
    <row r="11" spans="1:20" x14ac:dyDescent="0.25">
      <c r="A11" s="90" t="str">
        <f t="shared" si="3"/>
        <v>A-100%</v>
      </c>
      <c r="B11" s="91">
        <f>Kalender!A66</f>
        <v>46087</v>
      </c>
      <c r="C11" s="92" t="str">
        <f>Kalender!B66</f>
        <v>Fre</v>
      </c>
      <c r="D11" s="93" t="str">
        <f>Kalender!C66</f>
        <v/>
      </c>
      <c r="E11" s="19"/>
      <c r="F11" s="17"/>
      <c r="G11" s="17"/>
      <c r="H11" s="17"/>
      <c r="I11" s="17"/>
      <c r="J11" s="17"/>
      <c r="K11" s="94" t="str">
        <f t="shared" si="4"/>
        <v/>
      </c>
      <c r="L11" s="23"/>
      <c r="M11" s="24"/>
      <c r="N11" s="79">
        <f t="shared" si="5"/>
        <v>0</v>
      </c>
      <c r="O11" s="79">
        <f t="shared" si="0"/>
        <v>0</v>
      </c>
      <c r="P11" s="79">
        <f t="shared" si="1"/>
        <v>0</v>
      </c>
      <c r="Q11" s="30" t="str">
        <f t="shared" si="2"/>
        <v/>
      </c>
      <c r="R11" s="73" t="str">
        <f>IF(B11&lt;Grunddata!$B$18,"-",IF(B11&lt;=Grunddata!$C$18,Grunddata!$A$18&amp;"-"&amp;Grunddata!$D$18*100 &amp; "%",IF(B11&lt;=Grunddata!$C$19,Grunddata!$A$19&amp;"-"&amp;Grunddata!$D$19*100 &amp; "%",IF(B11&lt;=Grunddata!$C$20,Grunddata!$A$20&amp;"-"&amp;Grunddata!$D$20*100 &amp; "%",IF(B11&lt;=Grunddata!$C$21,Grunddata!$A$21&amp;"-"&amp;Grunddata!$D$21*100 &amp; "%",IF(B11&lt;=Grunddata!$C$22,Grunddata!$A$22&amp;"-"&amp;Grunddata!$D$22*100 &amp; "%","-"))))))</f>
        <v>A-100%</v>
      </c>
      <c r="S11">
        <f>IF(LEFT(A11,1)="A",Grunddata!$S$17,IF(LEFT(A11,1)="B",Grunddata!$S$18,IF(LEFT(A11,1)="C",Grunddata!$S$19,IF(LEFT(A11,1)="D",Grunddata!$S$20,IF(LEFT(A11,1)="E",Grunddata!$S$21,0)))))</f>
        <v>5.46</v>
      </c>
      <c r="T11">
        <f t="shared" si="6"/>
        <v>0</v>
      </c>
    </row>
    <row r="12" spans="1:20" x14ac:dyDescent="0.25">
      <c r="A12" s="90" t="str">
        <f t="shared" si="3"/>
        <v>A-100%</v>
      </c>
      <c r="B12" s="91">
        <f>Kalender!A67</f>
        <v>46088</v>
      </c>
      <c r="C12" s="92" t="str">
        <f>Kalender!B67</f>
        <v>Lör</v>
      </c>
      <c r="D12" s="93" t="str">
        <f>Kalender!C67</f>
        <v/>
      </c>
      <c r="E12" s="19"/>
      <c r="F12" s="17"/>
      <c r="G12" s="17"/>
      <c r="H12" s="17"/>
      <c r="I12" s="17"/>
      <c r="J12" s="17"/>
      <c r="K12" s="94" t="str">
        <f t="shared" si="4"/>
        <v/>
      </c>
      <c r="L12" s="23"/>
      <c r="M12" s="24"/>
      <c r="N12" s="79">
        <f t="shared" si="5"/>
        <v>0</v>
      </c>
      <c r="O12" s="79">
        <f t="shared" si="0"/>
        <v>0</v>
      </c>
      <c r="P12" s="79">
        <f t="shared" si="1"/>
        <v>0</v>
      </c>
      <c r="Q12" s="30" t="str">
        <f t="shared" si="2"/>
        <v/>
      </c>
      <c r="R12" s="73" t="str">
        <f>IF(B12&lt;Grunddata!$B$18,"-",IF(B12&lt;=Grunddata!$C$18,Grunddata!$A$18&amp;"-"&amp;Grunddata!$D$18*100 &amp; "%",IF(B12&lt;=Grunddata!$C$19,Grunddata!$A$19&amp;"-"&amp;Grunddata!$D$19*100 &amp; "%",IF(B12&lt;=Grunddata!$C$20,Grunddata!$A$20&amp;"-"&amp;Grunddata!$D$20*100 &amp; "%",IF(B12&lt;=Grunddata!$C$21,Grunddata!$A$21&amp;"-"&amp;Grunddata!$D$21*100 &amp; "%",IF(B12&lt;=Grunddata!$C$22,Grunddata!$A$22&amp;"-"&amp;Grunddata!$D$22*100 &amp; "%","-"))))))</f>
        <v>A-100%</v>
      </c>
      <c r="S12">
        <f>IF(LEFT(A12,1)="A",Grunddata!$S$17,IF(LEFT(A12,1)="B",Grunddata!$S$18,IF(LEFT(A12,1)="C",Grunddata!$S$19,IF(LEFT(A12,1)="D",Grunddata!$S$20,IF(LEFT(A12,1)="E",Grunddata!$S$21,0)))))</f>
        <v>5.46</v>
      </c>
      <c r="T12">
        <f t="shared" si="6"/>
        <v>0</v>
      </c>
    </row>
    <row r="13" spans="1:20" x14ac:dyDescent="0.25">
      <c r="A13" s="90" t="str">
        <f t="shared" si="3"/>
        <v>A-100%</v>
      </c>
      <c r="B13" s="91">
        <f>Kalender!A68</f>
        <v>46089</v>
      </c>
      <c r="C13" s="92" t="str">
        <f>Kalender!B68</f>
        <v>Sön</v>
      </c>
      <c r="D13" s="93" t="str">
        <f>Kalender!C68</f>
        <v/>
      </c>
      <c r="E13" s="19"/>
      <c r="F13" s="17"/>
      <c r="G13" s="17"/>
      <c r="H13" s="17"/>
      <c r="I13" s="17"/>
      <c r="J13" s="17"/>
      <c r="K13" s="94" t="str">
        <f t="shared" si="4"/>
        <v/>
      </c>
      <c r="L13" s="23"/>
      <c r="M13" s="24"/>
      <c r="N13" s="79">
        <f t="shared" si="5"/>
        <v>0</v>
      </c>
      <c r="O13" s="79">
        <f t="shared" si="0"/>
        <v>0</v>
      </c>
      <c r="P13" s="79">
        <f t="shared" si="1"/>
        <v>0</v>
      </c>
      <c r="Q13" s="30" t="str">
        <f t="shared" si="2"/>
        <v/>
      </c>
      <c r="R13" s="73" t="str">
        <f>IF(B13&lt;Grunddata!$B$18,"-",IF(B13&lt;=Grunddata!$C$18,Grunddata!$A$18&amp;"-"&amp;Grunddata!$D$18*100 &amp; "%",IF(B13&lt;=Grunddata!$C$19,Grunddata!$A$19&amp;"-"&amp;Grunddata!$D$19*100 &amp; "%",IF(B13&lt;=Grunddata!$C$20,Grunddata!$A$20&amp;"-"&amp;Grunddata!$D$20*100 &amp; "%",IF(B13&lt;=Grunddata!$C$21,Grunddata!$A$21&amp;"-"&amp;Grunddata!$D$21*100 &amp; "%",IF(B13&lt;=Grunddata!$C$22,Grunddata!$A$22&amp;"-"&amp;Grunddata!$D$22*100 &amp; "%","-"))))))</f>
        <v>A-100%</v>
      </c>
      <c r="S13">
        <f>IF(LEFT(A13,1)="A",Grunddata!$S$17,IF(LEFT(A13,1)="B",Grunddata!$S$18,IF(LEFT(A13,1)="C",Grunddata!$S$19,IF(LEFT(A13,1)="D",Grunddata!$S$20,IF(LEFT(A13,1)="E",Grunddata!$S$21,0)))))</f>
        <v>5.46</v>
      </c>
      <c r="T13">
        <f t="shared" si="6"/>
        <v>0</v>
      </c>
    </row>
    <row r="14" spans="1:20" x14ac:dyDescent="0.25">
      <c r="A14" s="90" t="str">
        <f t="shared" si="3"/>
        <v>A-100%</v>
      </c>
      <c r="B14" s="91">
        <f>Kalender!A69</f>
        <v>46090</v>
      </c>
      <c r="C14" s="92" t="str">
        <f>Kalender!B69</f>
        <v>Mån</v>
      </c>
      <c r="D14" s="93" t="str">
        <f>Kalender!C69</f>
        <v/>
      </c>
      <c r="E14" s="19"/>
      <c r="F14" s="17"/>
      <c r="G14" s="17"/>
      <c r="H14" s="17"/>
      <c r="I14" s="17"/>
      <c r="J14" s="17"/>
      <c r="K14" s="94" t="str">
        <f t="shared" si="4"/>
        <v/>
      </c>
      <c r="L14" s="23"/>
      <c r="M14" s="24"/>
      <c r="N14" s="79">
        <f t="shared" si="5"/>
        <v>0</v>
      </c>
      <c r="O14" s="79">
        <f t="shared" si="0"/>
        <v>0</v>
      </c>
      <c r="P14" s="79">
        <f t="shared" si="1"/>
        <v>0</v>
      </c>
      <c r="Q14" s="30" t="str">
        <f t="shared" si="2"/>
        <v/>
      </c>
      <c r="R14" s="73" t="str">
        <f>IF(B14&lt;Grunddata!$B$18,"-",IF(B14&lt;=Grunddata!$C$18,Grunddata!$A$18&amp;"-"&amp;Grunddata!$D$18*100 &amp; "%",IF(B14&lt;=Grunddata!$C$19,Grunddata!$A$19&amp;"-"&amp;Grunddata!$D$19*100 &amp; "%",IF(B14&lt;=Grunddata!$C$20,Grunddata!$A$20&amp;"-"&amp;Grunddata!$D$20*100 &amp; "%",IF(B14&lt;=Grunddata!$C$21,Grunddata!$A$21&amp;"-"&amp;Grunddata!$D$21*100 &amp; "%",IF(B14&lt;=Grunddata!$C$22,Grunddata!$A$22&amp;"-"&amp;Grunddata!$D$22*100 &amp; "%","-"))))))</f>
        <v>A-100%</v>
      </c>
      <c r="S14">
        <f>IF(LEFT(A14,1)="A",Grunddata!$S$17,IF(LEFT(A14,1)="B",Grunddata!$S$18,IF(LEFT(A14,1)="C",Grunddata!$S$19,IF(LEFT(A14,1)="D",Grunddata!$S$20,IF(LEFT(A14,1)="E",Grunddata!$S$21,0)))))</f>
        <v>5.46</v>
      </c>
      <c r="T14">
        <f t="shared" si="6"/>
        <v>0</v>
      </c>
    </row>
    <row r="15" spans="1:20" x14ac:dyDescent="0.25">
      <c r="A15" s="90" t="str">
        <f t="shared" si="3"/>
        <v>A-100%</v>
      </c>
      <c r="B15" s="91">
        <f>Kalender!A70</f>
        <v>46091</v>
      </c>
      <c r="C15" s="92" t="str">
        <f>Kalender!B70</f>
        <v>Tis</v>
      </c>
      <c r="D15" s="93" t="str">
        <f>Kalender!C70</f>
        <v/>
      </c>
      <c r="E15" s="19"/>
      <c r="F15" s="17"/>
      <c r="G15" s="17"/>
      <c r="H15" s="17"/>
      <c r="I15" s="17"/>
      <c r="J15" s="17"/>
      <c r="K15" s="94" t="str">
        <f t="shared" si="4"/>
        <v/>
      </c>
      <c r="L15" s="23"/>
      <c r="M15" s="24"/>
      <c r="N15" s="79">
        <f t="shared" si="5"/>
        <v>0</v>
      </c>
      <c r="O15" s="79">
        <f t="shared" si="0"/>
        <v>0</v>
      </c>
      <c r="P15" s="79">
        <f t="shared" si="1"/>
        <v>0</v>
      </c>
      <c r="Q15" s="30" t="str">
        <f t="shared" si="2"/>
        <v/>
      </c>
      <c r="R15" s="73" t="str">
        <f>IF(B15&lt;Grunddata!$B$18,"-",IF(B15&lt;=Grunddata!$C$18,Grunddata!$A$18&amp;"-"&amp;Grunddata!$D$18*100 &amp; "%",IF(B15&lt;=Grunddata!$C$19,Grunddata!$A$19&amp;"-"&amp;Grunddata!$D$19*100 &amp; "%",IF(B15&lt;=Grunddata!$C$20,Grunddata!$A$20&amp;"-"&amp;Grunddata!$D$20*100 &amp; "%",IF(B15&lt;=Grunddata!$C$21,Grunddata!$A$21&amp;"-"&amp;Grunddata!$D$21*100 &amp; "%",IF(B15&lt;=Grunddata!$C$22,Grunddata!$A$22&amp;"-"&amp;Grunddata!$D$22*100 &amp; "%","-"))))))</f>
        <v>A-100%</v>
      </c>
      <c r="S15">
        <f>IF(LEFT(A15,1)="A",Grunddata!$S$17,IF(LEFT(A15,1)="B",Grunddata!$S$18,IF(LEFT(A15,1)="C",Grunddata!$S$19,IF(LEFT(A15,1)="D",Grunddata!$S$20,IF(LEFT(A15,1)="E",Grunddata!$S$21,0)))))</f>
        <v>5.46</v>
      </c>
      <c r="T15">
        <f t="shared" si="6"/>
        <v>0</v>
      </c>
    </row>
    <row r="16" spans="1:20" x14ac:dyDescent="0.25">
      <c r="A16" s="90" t="str">
        <f t="shared" si="3"/>
        <v>A-100%</v>
      </c>
      <c r="B16" s="91">
        <f>Kalender!A71</f>
        <v>46092</v>
      </c>
      <c r="C16" s="92" t="str">
        <f>Kalender!B71</f>
        <v>Ons</v>
      </c>
      <c r="D16" s="93" t="str">
        <f>Kalender!C71</f>
        <v/>
      </c>
      <c r="E16" s="19"/>
      <c r="F16" s="17"/>
      <c r="G16" s="17"/>
      <c r="H16" s="17"/>
      <c r="I16" s="17"/>
      <c r="J16" s="17"/>
      <c r="K16" s="94" t="str">
        <f t="shared" si="4"/>
        <v/>
      </c>
      <c r="L16" s="23"/>
      <c r="M16" s="24"/>
      <c r="N16" s="79">
        <f t="shared" si="5"/>
        <v>0</v>
      </c>
      <c r="O16" s="79">
        <f t="shared" si="0"/>
        <v>0</v>
      </c>
      <c r="P16" s="79">
        <f t="shared" si="1"/>
        <v>0</v>
      </c>
      <c r="Q16" s="30" t="str">
        <f t="shared" si="2"/>
        <v/>
      </c>
      <c r="R16" s="73" t="str">
        <f>IF(B16&lt;Grunddata!$B$18,"-",IF(B16&lt;=Grunddata!$C$18,Grunddata!$A$18&amp;"-"&amp;Grunddata!$D$18*100 &amp; "%",IF(B16&lt;=Grunddata!$C$19,Grunddata!$A$19&amp;"-"&amp;Grunddata!$D$19*100 &amp; "%",IF(B16&lt;=Grunddata!$C$20,Grunddata!$A$20&amp;"-"&amp;Grunddata!$D$20*100 &amp; "%",IF(B16&lt;=Grunddata!$C$21,Grunddata!$A$21&amp;"-"&amp;Grunddata!$D$21*100 &amp; "%",IF(B16&lt;=Grunddata!$C$22,Grunddata!$A$22&amp;"-"&amp;Grunddata!$D$22*100 &amp; "%","-"))))))</f>
        <v>A-100%</v>
      </c>
      <c r="S16">
        <f>IF(LEFT(A16,1)="A",Grunddata!$S$17,IF(LEFT(A16,1)="B",Grunddata!$S$18,IF(LEFT(A16,1)="C",Grunddata!$S$19,IF(LEFT(A16,1)="D",Grunddata!$S$20,IF(LEFT(A16,1)="E",Grunddata!$S$21,0)))))</f>
        <v>5.46</v>
      </c>
      <c r="T16">
        <f t="shared" si="6"/>
        <v>0</v>
      </c>
    </row>
    <row r="17" spans="1:20" x14ac:dyDescent="0.25">
      <c r="A17" s="90" t="str">
        <f t="shared" si="3"/>
        <v>A-100%</v>
      </c>
      <c r="B17" s="91">
        <f>Kalender!A72</f>
        <v>46093</v>
      </c>
      <c r="C17" s="92" t="str">
        <f>Kalender!B72</f>
        <v>Tor</v>
      </c>
      <c r="D17" s="93" t="str">
        <f>Kalender!C72</f>
        <v/>
      </c>
      <c r="E17" s="19"/>
      <c r="F17" s="17"/>
      <c r="G17" s="17"/>
      <c r="H17" s="17"/>
      <c r="I17" s="17"/>
      <c r="J17" s="17"/>
      <c r="K17" s="94" t="str">
        <f t="shared" si="4"/>
        <v/>
      </c>
      <c r="L17" s="23"/>
      <c r="M17" s="24"/>
      <c r="N17" s="79">
        <f t="shared" si="5"/>
        <v>0</v>
      </c>
      <c r="O17" s="79">
        <f t="shared" si="0"/>
        <v>0</v>
      </c>
      <c r="P17" s="79">
        <f t="shared" si="1"/>
        <v>0</v>
      </c>
      <c r="Q17" s="30" t="str">
        <f t="shared" si="2"/>
        <v/>
      </c>
      <c r="R17" s="73" t="str">
        <f>IF(B17&lt;Grunddata!$B$18,"-",IF(B17&lt;=Grunddata!$C$18,Grunddata!$A$18&amp;"-"&amp;Grunddata!$D$18*100 &amp; "%",IF(B17&lt;=Grunddata!$C$19,Grunddata!$A$19&amp;"-"&amp;Grunddata!$D$19*100 &amp; "%",IF(B17&lt;=Grunddata!$C$20,Grunddata!$A$20&amp;"-"&amp;Grunddata!$D$20*100 &amp; "%",IF(B17&lt;=Grunddata!$C$21,Grunddata!$A$21&amp;"-"&amp;Grunddata!$D$21*100 &amp; "%",IF(B17&lt;=Grunddata!$C$22,Grunddata!$A$22&amp;"-"&amp;Grunddata!$D$22*100 &amp; "%","-"))))))</f>
        <v>A-100%</v>
      </c>
      <c r="S17">
        <f>IF(LEFT(A17,1)="A",Grunddata!$S$17,IF(LEFT(A17,1)="B",Grunddata!$S$18,IF(LEFT(A17,1)="C",Grunddata!$S$19,IF(LEFT(A17,1)="D",Grunddata!$S$20,IF(LEFT(A17,1)="E",Grunddata!$S$21,0)))))</f>
        <v>5.46</v>
      </c>
      <c r="T17">
        <f t="shared" si="6"/>
        <v>0</v>
      </c>
    </row>
    <row r="18" spans="1:20" x14ac:dyDescent="0.25">
      <c r="A18" s="90" t="str">
        <f t="shared" si="3"/>
        <v>A-100%</v>
      </c>
      <c r="B18" s="91">
        <f>Kalender!A73</f>
        <v>46094</v>
      </c>
      <c r="C18" s="92" t="str">
        <f>Kalender!B73</f>
        <v>Fre</v>
      </c>
      <c r="D18" s="93" t="str">
        <f>Kalender!C73</f>
        <v/>
      </c>
      <c r="E18" s="19"/>
      <c r="F18" s="17"/>
      <c r="G18" s="17"/>
      <c r="H18" s="17"/>
      <c r="I18" s="17"/>
      <c r="J18" s="17"/>
      <c r="K18" s="94" t="str">
        <f t="shared" si="4"/>
        <v/>
      </c>
      <c r="L18" s="23"/>
      <c r="M18" s="24"/>
      <c r="N18" s="79">
        <f t="shared" si="5"/>
        <v>0</v>
      </c>
      <c r="O18" s="79">
        <f t="shared" si="0"/>
        <v>0</v>
      </c>
      <c r="P18" s="79">
        <f t="shared" si="1"/>
        <v>0</v>
      </c>
      <c r="Q18" s="30" t="str">
        <f t="shared" si="2"/>
        <v/>
      </c>
      <c r="R18" s="73" t="str">
        <f>IF(B18&lt;Grunddata!$B$18,"-",IF(B18&lt;=Grunddata!$C$18,Grunddata!$A$18&amp;"-"&amp;Grunddata!$D$18*100 &amp; "%",IF(B18&lt;=Grunddata!$C$19,Grunddata!$A$19&amp;"-"&amp;Grunddata!$D$19*100 &amp; "%",IF(B18&lt;=Grunddata!$C$20,Grunddata!$A$20&amp;"-"&amp;Grunddata!$D$20*100 &amp; "%",IF(B18&lt;=Grunddata!$C$21,Grunddata!$A$21&amp;"-"&amp;Grunddata!$D$21*100 &amp; "%",IF(B18&lt;=Grunddata!$C$22,Grunddata!$A$22&amp;"-"&amp;Grunddata!$D$22*100 &amp; "%","-"))))))</f>
        <v>A-100%</v>
      </c>
      <c r="S18">
        <f>IF(LEFT(A18,1)="A",Grunddata!$S$17,IF(LEFT(A18,1)="B",Grunddata!$S$18,IF(LEFT(A18,1)="C",Grunddata!$S$19,IF(LEFT(A18,1)="D",Grunddata!$S$20,IF(LEFT(A18,1)="E",Grunddata!$S$21,0)))))</f>
        <v>5.46</v>
      </c>
      <c r="T18">
        <f t="shared" si="6"/>
        <v>0</v>
      </c>
    </row>
    <row r="19" spans="1:20" x14ac:dyDescent="0.25">
      <c r="A19" s="90" t="str">
        <f t="shared" si="3"/>
        <v>A-100%</v>
      </c>
      <c r="B19" s="91">
        <f>Kalender!A74</f>
        <v>46095</v>
      </c>
      <c r="C19" s="92" t="str">
        <f>Kalender!B74</f>
        <v>Lör</v>
      </c>
      <c r="D19" s="93" t="str">
        <f>Kalender!C74</f>
        <v/>
      </c>
      <c r="E19" s="19"/>
      <c r="F19" s="17"/>
      <c r="G19" s="17"/>
      <c r="H19" s="17"/>
      <c r="I19" s="17"/>
      <c r="J19" s="17"/>
      <c r="K19" s="94" t="str">
        <f t="shared" si="4"/>
        <v/>
      </c>
      <c r="L19" s="23"/>
      <c r="M19" s="24"/>
      <c r="N19" s="79">
        <f t="shared" si="5"/>
        <v>0</v>
      </c>
      <c r="O19" s="79">
        <f t="shared" si="0"/>
        <v>0</v>
      </c>
      <c r="P19" s="79">
        <f t="shared" si="1"/>
        <v>0</v>
      </c>
      <c r="Q19" s="30" t="str">
        <f t="shared" si="2"/>
        <v/>
      </c>
      <c r="R19" s="73" t="str">
        <f>IF(B19&lt;Grunddata!$B$18,"-",IF(B19&lt;=Grunddata!$C$18,Grunddata!$A$18&amp;"-"&amp;Grunddata!$D$18*100 &amp; "%",IF(B19&lt;=Grunddata!$C$19,Grunddata!$A$19&amp;"-"&amp;Grunddata!$D$19*100 &amp; "%",IF(B19&lt;=Grunddata!$C$20,Grunddata!$A$20&amp;"-"&amp;Grunddata!$D$20*100 &amp; "%",IF(B19&lt;=Grunddata!$C$21,Grunddata!$A$21&amp;"-"&amp;Grunddata!$D$21*100 &amp; "%",IF(B19&lt;=Grunddata!$C$22,Grunddata!$A$22&amp;"-"&amp;Grunddata!$D$22*100 &amp; "%","-"))))))</f>
        <v>A-100%</v>
      </c>
      <c r="S19">
        <f>IF(LEFT(A19,1)="A",Grunddata!$S$17,IF(LEFT(A19,1)="B",Grunddata!$S$18,IF(LEFT(A19,1)="C",Grunddata!$S$19,IF(LEFT(A19,1)="D",Grunddata!$S$20,IF(LEFT(A19,1)="E",Grunddata!$S$21,0)))))</f>
        <v>5.46</v>
      </c>
      <c r="T19">
        <f t="shared" si="6"/>
        <v>0</v>
      </c>
    </row>
    <row r="20" spans="1:20" x14ac:dyDescent="0.25">
      <c r="A20" s="90" t="str">
        <f t="shared" si="3"/>
        <v>A-100%</v>
      </c>
      <c r="B20" s="91">
        <f>Kalender!A75</f>
        <v>46096</v>
      </c>
      <c r="C20" s="92" t="str">
        <f>Kalender!B75</f>
        <v>Sön</v>
      </c>
      <c r="D20" s="93" t="str">
        <f>Kalender!C75</f>
        <v/>
      </c>
      <c r="E20" s="19"/>
      <c r="F20" s="17"/>
      <c r="G20" s="17"/>
      <c r="H20" s="17"/>
      <c r="I20" s="17"/>
      <c r="J20" s="17"/>
      <c r="K20" s="94" t="str">
        <f t="shared" si="4"/>
        <v/>
      </c>
      <c r="L20" s="23"/>
      <c r="M20" s="24"/>
      <c r="N20" s="79">
        <f t="shared" si="5"/>
        <v>0</v>
      </c>
      <c r="O20" s="79">
        <f t="shared" si="0"/>
        <v>0</v>
      </c>
      <c r="P20" s="79">
        <f t="shared" si="1"/>
        <v>0</v>
      </c>
      <c r="Q20" s="30" t="str">
        <f t="shared" si="2"/>
        <v/>
      </c>
      <c r="R20" s="73" t="str">
        <f>IF(B20&lt;Grunddata!$B$18,"-",IF(B20&lt;=Grunddata!$C$18,Grunddata!$A$18&amp;"-"&amp;Grunddata!$D$18*100 &amp; "%",IF(B20&lt;=Grunddata!$C$19,Grunddata!$A$19&amp;"-"&amp;Grunddata!$D$19*100 &amp; "%",IF(B20&lt;=Grunddata!$C$20,Grunddata!$A$20&amp;"-"&amp;Grunddata!$D$20*100 &amp; "%",IF(B20&lt;=Grunddata!$C$21,Grunddata!$A$21&amp;"-"&amp;Grunddata!$D$21*100 &amp; "%",IF(B20&lt;=Grunddata!$C$22,Grunddata!$A$22&amp;"-"&amp;Grunddata!$D$22*100 &amp; "%","-"))))))</f>
        <v>A-100%</v>
      </c>
      <c r="S20">
        <f>IF(LEFT(A20,1)="A",Grunddata!$S$17,IF(LEFT(A20,1)="B",Grunddata!$S$18,IF(LEFT(A20,1)="C",Grunddata!$S$19,IF(LEFT(A20,1)="D",Grunddata!$S$20,IF(LEFT(A20,1)="E",Grunddata!$S$21,0)))))</f>
        <v>5.46</v>
      </c>
      <c r="T20">
        <f t="shared" si="6"/>
        <v>0</v>
      </c>
    </row>
    <row r="21" spans="1:20" x14ac:dyDescent="0.25">
      <c r="A21" s="90" t="str">
        <f t="shared" si="3"/>
        <v>A-100%</v>
      </c>
      <c r="B21" s="91">
        <f>Kalender!A76</f>
        <v>46097</v>
      </c>
      <c r="C21" s="92" t="str">
        <f>Kalender!B76</f>
        <v>Mån</v>
      </c>
      <c r="D21" s="93" t="str">
        <f>Kalender!C76</f>
        <v/>
      </c>
      <c r="E21" s="19"/>
      <c r="F21" s="17"/>
      <c r="G21" s="17"/>
      <c r="H21" s="17"/>
      <c r="I21" s="17"/>
      <c r="J21" s="17"/>
      <c r="K21" s="94" t="str">
        <f t="shared" si="4"/>
        <v/>
      </c>
      <c r="L21" s="23"/>
      <c r="M21" s="24"/>
      <c r="N21" s="79">
        <f t="shared" si="5"/>
        <v>0</v>
      </c>
      <c r="O21" s="79">
        <f t="shared" si="0"/>
        <v>0</v>
      </c>
      <c r="P21" s="79">
        <f t="shared" si="1"/>
        <v>0</v>
      </c>
      <c r="Q21" s="30" t="str">
        <f t="shared" si="2"/>
        <v/>
      </c>
      <c r="R21" s="73" t="str">
        <f>IF(B21&lt;Grunddata!$B$18,"-",IF(B21&lt;=Grunddata!$C$18,Grunddata!$A$18&amp;"-"&amp;Grunddata!$D$18*100 &amp; "%",IF(B21&lt;=Grunddata!$C$19,Grunddata!$A$19&amp;"-"&amp;Grunddata!$D$19*100 &amp; "%",IF(B21&lt;=Grunddata!$C$20,Grunddata!$A$20&amp;"-"&amp;Grunddata!$D$20*100 &amp; "%",IF(B21&lt;=Grunddata!$C$21,Grunddata!$A$21&amp;"-"&amp;Grunddata!$D$21*100 &amp; "%",IF(B21&lt;=Grunddata!$C$22,Grunddata!$A$22&amp;"-"&amp;Grunddata!$D$22*100 &amp; "%","-"))))))</f>
        <v>A-100%</v>
      </c>
      <c r="S21">
        <f>IF(LEFT(A21,1)="A",Grunddata!$S$17,IF(LEFT(A21,1)="B",Grunddata!$S$18,IF(LEFT(A21,1)="C",Grunddata!$S$19,IF(LEFT(A21,1)="D",Grunddata!$S$20,IF(LEFT(A21,1)="E",Grunddata!$S$21,0)))))</f>
        <v>5.46</v>
      </c>
      <c r="T21">
        <f t="shared" si="6"/>
        <v>0</v>
      </c>
    </row>
    <row r="22" spans="1:20" x14ac:dyDescent="0.25">
      <c r="A22" s="90" t="str">
        <f t="shared" si="3"/>
        <v>A-100%</v>
      </c>
      <c r="B22" s="91">
        <f>Kalender!A77</f>
        <v>46098</v>
      </c>
      <c r="C22" s="92" t="str">
        <f>Kalender!B77</f>
        <v>Tis</v>
      </c>
      <c r="D22" s="93" t="str">
        <f>Kalender!C77</f>
        <v/>
      </c>
      <c r="E22" s="19"/>
      <c r="F22" s="17"/>
      <c r="G22" s="17"/>
      <c r="H22" s="17"/>
      <c r="I22" s="17"/>
      <c r="J22" s="17"/>
      <c r="K22" s="94" t="str">
        <f t="shared" si="4"/>
        <v/>
      </c>
      <c r="L22" s="23"/>
      <c r="M22" s="24"/>
      <c r="N22" s="79">
        <f t="shared" si="5"/>
        <v>0</v>
      </c>
      <c r="O22" s="79">
        <f t="shared" si="0"/>
        <v>0</v>
      </c>
      <c r="P22" s="79">
        <f t="shared" si="1"/>
        <v>0</v>
      </c>
      <c r="Q22" s="30" t="str">
        <f t="shared" si="2"/>
        <v/>
      </c>
      <c r="R22" s="73" t="str">
        <f>IF(B22&lt;Grunddata!$B$18,"-",IF(B22&lt;=Grunddata!$C$18,Grunddata!$A$18&amp;"-"&amp;Grunddata!$D$18*100 &amp; "%",IF(B22&lt;=Grunddata!$C$19,Grunddata!$A$19&amp;"-"&amp;Grunddata!$D$19*100 &amp; "%",IF(B22&lt;=Grunddata!$C$20,Grunddata!$A$20&amp;"-"&amp;Grunddata!$D$20*100 &amp; "%",IF(B22&lt;=Grunddata!$C$21,Grunddata!$A$21&amp;"-"&amp;Grunddata!$D$21*100 &amp; "%",IF(B22&lt;=Grunddata!$C$22,Grunddata!$A$22&amp;"-"&amp;Grunddata!$D$22*100 &amp; "%","-"))))))</f>
        <v>A-100%</v>
      </c>
      <c r="S22">
        <f>IF(LEFT(A22,1)="A",Grunddata!$S$17,IF(LEFT(A22,1)="B",Grunddata!$S$18,IF(LEFT(A22,1)="C",Grunddata!$S$19,IF(LEFT(A22,1)="D",Grunddata!$S$20,IF(LEFT(A22,1)="E",Grunddata!$S$21,0)))))</f>
        <v>5.46</v>
      </c>
      <c r="T22">
        <f t="shared" si="6"/>
        <v>0</v>
      </c>
    </row>
    <row r="23" spans="1:20" x14ac:dyDescent="0.25">
      <c r="A23" s="90" t="str">
        <f t="shared" si="3"/>
        <v>A-100%</v>
      </c>
      <c r="B23" s="91">
        <f>Kalender!A78</f>
        <v>46099</v>
      </c>
      <c r="C23" s="92" t="str">
        <f>Kalender!B78</f>
        <v>Ons</v>
      </c>
      <c r="D23" s="93" t="str">
        <f>Kalender!C78</f>
        <v/>
      </c>
      <c r="E23" s="19"/>
      <c r="F23" s="17"/>
      <c r="G23" s="17"/>
      <c r="H23" s="17"/>
      <c r="I23" s="17"/>
      <c r="J23" s="17"/>
      <c r="K23" s="94" t="str">
        <f t="shared" si="4"/>
        <v/>
      </c>
      <c r="L23" s="23"/>
      <c r="M23" s="24"/>
      <c r="N23" s="79">
        <f t="shared" si="5"/>
        <v>0</v>
      </c>
      <c r="O23" s="79">
        <f t="shared" si="0"/>
        <v>0</v>
      </c>
      <c r="P23" s="79">
        <f t="shared" si="1"/>
        <v>0</v>
      </c>
      <c r="Q23" s="30" t="str">
        <f t="shared" si="2"/>
        <v/>
      </c>
      <c r="R23" s="73" t="str">
        <f>IF(B23&lt;Grunddata!$B$18,"-",IF(B23&lt;=Grunddata!$C$18,Grunddata!$A$18&amp;"-"&amp;Grunddata!$D$18*100 &amp; "%",IF(B23&lt;=Grunddata!$C$19,Grunddata!$A$19&amp;"-"&amp;Grunddata!$D$19*100 &amp; "%",IF(B23&lt;=Grunddata!$C$20,Grunddata!$A$20&amp;"-"&amp;Grunddata!$D$20*100 &amp; "%",IF(B23&lt;=Grunddata!$C$21,Grunddata!$A$21&amp;"-"&amp;Grunddata!$D$21*100 &amp; "%",IF(B23&lt;=Grunddata!$C$22,Grunddata!$A$22&amp;"-"&amp;Grunddata!$D$22*100 &amp; "%","-"))))))</f>
        <v>A-100%</v>
      </c>
      <c r="S23">
        <f>IF(LEFT(A23,1)="A",Grunddata!$S$17,IF(LEFT(A23,1)="B",Grunddata!$S$18,IF(LEFT(A23,1)="C",Grunddata!$S$19,IF(LEFT(A23,1)="D",Grunddata!$S$20,IF(LEFT(A23,1)="E",Grunddata!$S$21,0)))))</f>
        <v>5.46</v>
      </c>
      <c r="T23">
        <f t="shared" si="6"/>
        <v>0</v>
      </c>
    </row>
    <row r="24" spans="1:20" x14ac:dyDescent="0.25">
      <c r="A24" s="90" t="str">
        <f t="shared" si="3"/>
        <v>A-100%</v>
      </c>
      <c r="B24" s="91">
        <f>Kalender!A79</f>
        <v>46100</v>
      </c>
      <c r="C24" s="92" t="str">
        <f>Kalender!B79</f>
        <v>Tor</v>
      </c>
      <c r="D24" s="93" t="str">
        <f>Kalender!C79</f>
        <v/>
      </c>
      <c r="E24" s="19"/>
      <c r="F24" s="17"/>
      <c r="G24" s="17"/>
      <c r="H24" s="17"/>
      <c r="I24" s="17"/>
      <c r="J24" s="17"/>
      <c r="K24" s="94" t="str">
        <f t="shared" si="4"/>
        <v/>
      </c>
      <c r="L24" s="23"/>
      <c r="M24" s="24"/>
      <c r="N24" s="79">
        <f t="shared" si="5"/>
        <v>0</v>
      </c>
      <c r="O24" s="79">
        <f t="shared" si="0"/>
        <v>0</v>
      </c>
      <c r="P24" s="79">
        <f t="shared" si="1"/>
        <v>0</v>
      </c>
      <c r="Q24" s="30" t="str">
        <f t="shared" si="2"/>
        <v/>
      </c>
      <c r="R24" s="73" t="str">
        <f>IF(B24&lt;Grunddata!$B$18,"-",IF(B24&lt;=Grunddata!$C$18,Grunddata!$A$18&amp;"-"&amp;Grunddata!$D$18*100 &amp; "%",IF(B24&lt;=Grunddata!$C$19,Grunddata!$A$19&amp;"-"&amp;Grunddata!$D$19*100 &amp; "%",IF(B24&lt;=Grunddata!$C$20,Grunddata!$A$20&amp;"-"&amp;Grunddata!$D$20*100 &amp; "%",IF(B24&lt;=Grunddata!$C$21,Grunddata!$A$21&amp;"-"&amp;Grunddata!$D$21*100 &amp; "%",IF(B24&lt;=Grunddata!$C$22,Grunddata!$A$22&amp;"-"&amp;Grunddata!$D$22*100 &amp; "%","-"))))))</f>
        <v>A-100%</v>
      </c>
      <c r="S24">
        <f>IF(LEFT(A24,1)="A",Grunddata!$S$17,IF(LEFT(A24,1)="B",Grunddata!$S$18,IF(LEFT(A24,1)="C",Grunddata!$S$19,IF(LEFT(A24,1)="D",Grunddata!$S$20,IF(LEFT(A24,1)="E",Grunddata!$S$21,0)))))</f>
        <v>5.46</v>
      </c>
      <c r="T24">
        <f t="shared" si="6"/>
        <v>0</v>
      </c>
    </row>
    <row r="25" spans="1:20" x14ac:dyDescent="0.25">
      <c r="A25" s="90" t="str">
        <f t="shared" si="3"/>
        <v>A-100%</v>
      </c>
      <c r="B25" s="91">
        <f>Kalender!A80</f>
        <v>46101</v>
      </c>
      <c r="C25" s="92" t="str">
        <f>Kalender!B80</f>
        <v>Fre</v>
      </c>
      <c r="D25" s="93" t="str">
        <f>Kalender!C80</f>
        <v/>
      </c>
      <c r="E25" s="19"/>
      <c r="F25" s="17"/>
      <c r="G25" s="17"/>
      <c r="H25" s="17"/>
      <c r="I25" s="17"/>
      <c r="J25" s="17"/>
      <c r="K25" s="94" t="str">
        <f t="shared" si="4"/>
        <v/>
      </c>
      <c r="L25" s="23"/>
      <c r="M25" s="24"/>
      <c r="N25" s="79">
        <f t="shared" si="5"/>
        <v>0</v>
      </c>
      <c r="O25" s="79">
        <f t="shared" si="0"/>
        <v>0</v>
      </c>
      <c r="P25" s="79">
        <f t="shared" si="1"/>
        <v>0</v>
      </c>
      <c r="Q25" s="30" t="str">
        <f t="shared" si="2"/>
        <v/>
      </c>
      <c r="R25" s="73" t="str">
        <f>IF(B25&lt;Grunddata!$B$18,"-",IF(B25&lt;=Grunddata!$C$18,Grunddata!$A$18&amp;"-"&amp;Grunddata!$D$18*100 &amp; "%",IF(B25&lt;=Grunddata!$C$19,Grunddata!$A$19&amp;"-"&amp;Grunddata!$D$19*100 &amp; "%",IF(B25&lt;=Grunddata!$C$20,Grunddata!$A$20&amp;"-"&amp;Grunddata!$D$20*100 &amp; "%",IF(B25&lt;=Grunddata!$C$21,Grunddata!$A$21&amp;"-"&amp;Grunddata!$D$21*100 &amp; "%",IF(B25&lt;=Grunddata!$C$22,Grunddata!$A$22&amp;"-"&amp;Grunddata!$D$22*100 &amp; "%","-"))))))</f>
        <v>A-100%</v>
      </c>
      <c r="S25">
        <f>IF(LEFT(A25,1)="A",Grunddata!$S$17,IF(LEFT(A25,1)="B",Grunddata!$S$18,IF(LEFT(A25,1)="C",Grunddata!$S$19,IF(LEFT(A25,1)="D",Grunddata!$S$20,IF(LEFT(A25,1)="E",Grunddata!$S$21,0)))))</f>
        <v>5.46</v>
      </c>
      <c r="T25">
        <f t="shared" si="6"/>
        <v>0</v>
      </c>
    </row>
    <row r="26" spans="1:20" x14ac:dyDescent="0.25">
      <c r="A26" s="90" t="str">
        <f t="shared" si="3"/>
        <v>A-100%</v>
      </c>
      <c r="B26" s="91">
        <f>Kalender!A81</f>
        <v>46102</v>
      </c>
      <c r="C26" s="92" t="str">
        <f>Kalender!B81</f>
        <v>Lör</v>
      </c>
      <c r="D26" s="93" t="str">
        <f>Kalender!C81</f>
        <v/>
      </c>
      <c r="E26" s="19"/>
      <c r="F26" s="17"/>
      <c r="G26" s="17"/>
      <c r="H26" s="17"/>
      <c r="I26" s="17"/>
      <c r="J26" s="17"/>
      <c r="K26" s="94" t="str">
        <f t="shared" si="4"/>
        <v/>
      </c>
      <c r="L26" s="23"/>
      <c r="M26" s="24"/>
      <c r="N26" s="79">
        <f t="shared" si="5"/>
        <v>0</v>
      </c>
      <c r="O26" s="79">
        <f t="shared" si="0"/>
        <v>0</v>
      </c>
      <c r="P26" s="79">
        <f t="shared" si="1"/>
        <v>0</v>
      </c>
      <c r="Q26" s="30" t="str">
        <f t="shared" si="2"/>
        <v/>
      </c>
      <c r="R26" s="73" t="str">
        <f>IF(B26&lt;Grunddata!$B$18,"-",IF(B26&lt;=Grunddata!$C$18,Grunddata!$A$18&amp;"-"&amp;Grunddata!$D$18*100 &amp; "%",IF(B26&lt;=Grunddata!$C$19,Grunddata!$A$19&amp;"-"&amp;Grunddata!$D$19*100 &amp; "%",IF(B26&lt;=Grunddata!$C$20,Grunddata!$A$20&amp;"-"&amp;Grunddata!$D$20*100 &amp; "%",IF(B26&lt;=Grunddata!$C$21,Grunddata!$A$21&amp;"-"&amp;Grunddata!$D$21*100 &amp; "%",IF(B26&lt;=Grunddata!$C$22,Grunddata!$A$22&amp;"-"&amp;Grunddata!$D$22*100 &amp; "%","-"))))))</f>
        <v>A-100%</v>
      </c>
      <c r="S26">
        <f>IF(LEFT(A26,1)="A",Grunddata!$S$17,IF(LEFT(A26,1)="B",Grunddata!$S$18,IF(LEFT(A26,1)="C",Grunddata!$S$19,IF(LEFT(A26,1)="D",Grunddata!$S$20,IF(LEFT(A26,1)="E",Grunddata!$S$21,0)))))</f>
        <v>5.46</v>
      </c>
      <c r="T26">
        <f t="shared" si="6"/>
        <v>0</v>
      </c>
    </row>
    <row r="27" spans="1:20" x14ac:dyDescent="0.25">
      <c r="A27" s="90" t="str">
        <f t="shared" si="3"/>
        <v>A-100%</v>
      </c>
      <c r="B27" s="91">
        <f>Kalender!A82</f>
        <v>46103</v>
      </c>
      <c r="C27" s="92" t="str">
        <f>Kalender!B82</f>
        <v>Sön</v>
      </c>
      <c r="D27" s="93" t="str">
        <f>Kalender!C82</f>
        <v/>
      </c>
      <c r="E27" s="19"/>
      <c r="F27" s="17"/>
      <c r="G27" s="17"/>
      <c r="H27" s="17"/>
      <c r="I27" s="17"/>
      <c r="J27" s="17"/>
      <c r="K27" s="94" t="str">
        <f t="shared" si="4"/>
        <v/>
      </c>
      <c r="L27" s="23"/>
      <c r="M27" s="24"/>
      <c r="N27" s="79">
        <f t="shared" si="5"/>
        <v>0</v>
      </c>
      <c r="O27" s="79">
        <f t="shared" si="0"/>
        <v>0</v>
      </c>
      <c r="P27" s="79">
        <f t="shared" si="1"/>
        <v>0</v>
      </c>
      <c r="Q27" s="30" t="str">
        <f t="shared" si="2"/>
        <v/>
      </c>
      <c r="R27" s="73" t="str">
        <f>IF(B27&lt;Grunddata!$B$18,"-",IF(B27&lt;=Grunddata!$C$18,Grunddata!$A$18&amp;"-"&amp;Grunddata!$D$18*100 &amp; "%",IF(B27&lt;=Grunddata!$C$19,Grunddata!$A$19&amp;"-"&amp;Grunddata!$D$19*100 &amp; "%",IF(B27&lt;=Grunddata!$C$20,Grunddata!$A$20&amp;"-"&amp;Grunddata!$D$20*100 &amp; "%",IF(B27&lt;=Grunddata!$C$21,Grunddata!$A$21&amp;"-"&amp;Grunddata!$D$21*100 &amp; "%",IF(B27&lt;=Grunddata!$C$22,Grunddata!$A$22&amp;"-"&amp;Grunddata!$D$22*100 &amp; "%","-"))))))</f>
        <v>A-100%</v>
      </c>
      <c r="S27">
        <f>IF(LEFT(A27,1)="A",Grunddata!$S$17,IF(LEFT(A27,1)="B",Grunddata!$S$18,IF(LEFT(A27,1)="C",Grunddata!$S$19,IF(LEFT(A27,1)="D",Grunddata!$S$20,IF(LEFT(A27,1)="E",Grunddata!$S$21,0)))))</f>
        <v>5.46</v>
      </c>
      <c r="T27">
        <f t="shared" si="6"/>
        <v>0</v>
      </c>
    </row>
    <row r="28" spans="1:20" x14ac:dyDescent="0.25">
      <c r="A28" s="90" t="str">
        <f t="shared" si="3"/>
        <v>A-100%</v>
      </c>
      <c r="B28" s="91">
        <f>Kalender!A83</f>
        <v>46104</v>
      </c>
      <c r="C28" s="92" t="str">
        <f>Kalender!B83</f>
        <v>Mån</v>
      </c>
      <c r="D28" s="93" t="str">
        <f>Kalender!C83</f>
        <v/>
      </c>
      <c r="E28" s="19"/>
      <c r="F28" s="17"/>
      <c r="G28" s="17"/>
      <c r="H28" s="17"/>
      <c r="I28" s="17"/>
      <c r="J28" s="17"/>
      <c r="K28" s="94" t="str">
        <f t="shared" si="4"/>
        <v/>
      </c>
      <c r="L28" s="23"/>
      <c r="M28" s="24"/>
      <c r="N28" s="79">
        <f t="shared" si="5"/>
        <v>0</v>
      </c>
      <c r="O28" s="79">
        <f t="shared" si="0"/>
        <v>0</v>
      </c>
      <c r="P28" s="79">
        <f t="shared" si="1"/>
        <v>0</v>
      </c>
      <c r="Q28" s="30" t="str">
        <f t="shared" si="2"/>
        <v/>
      </c>
      <c r="R28" s="73" t="str">
        <f>IF(B28&lt;Grunddata!$B$18,"-",IF(B28&lt;=Grunddata!$C$18,Grunddata!$A$18&amp;"-"&amp;Grunddata!$D$18*100 &amp; "%",IF(B28&lt;=Grunddata!$C$19,Grunddata!$A$19&amp;"-"&amp;Grunddata!$D$19*100 &amp; "%",IF(B28&lt;=Grunddata!$C$20,Grunddata!$A$20&amp;"-"&amp;Grunddata!$D$20*100 &amp; "%",IF(B28&lt;=Grunddata!$C$21,Grunddata!$A$21&amp;"-"&amp;Grunddata!$D$21*100 &amp; "%",IF(B28&lt;=Grunddata!$C$22,Grunddata!$A$22&amp;"-"&amp;Grunddata!$D$22*100 &amp; "%","-"))))))</f>
        <v>A-100%</v>
      </c>
      <c r="S28">
        <f>IF(LEFT(A28,1)="A",Grunddata!$S$17,IF(LEFT(A28,1)="B",Grunddata!$S$18,IF(LEFT(A28,1)="C",Grunddata!$S$19,IF(LEFT(A28,1)="D",Grunddata!$S$20,IF(LEFT(A28,1)="E",Grunddata!$S$21,0)))))</f>
        <v>5.46</v>
      </c>
      <c r="T28">
        <f t="shared" si="6"/>
        <v>0</v>
      </c>
    </row>
    <row r="29" spans="1:20" x14ac:dyDescent="0.25">
      <c r="A29" s="90" t="str">
        <f t="shared" si="3"/>
        <v>A-100%</v>
      </c>
      <c r="B29" s="91">
        <f>Kalender!A84</f>
        <v>46105</v>
      </c>
      <c r="C29" s="92" t="str">
        <f>Kalender!B84</f>
        <v>Tis</v>
      </c>
      <c r="D29" s="93" t="str">
        <f>Kalender!C84</f>
        <v/>
      </c>
      <c r="E29" s="19"/>
      <c r="F29" s="17"/>
      <c r="G29" s="17"/>
      <c r="H29" s="17"/>
      <c r="I29" s="17"/>
      <c r="J29" s="17"/>
      <c r="K29" s="94" t="str">
        <f t="shared" si="4"/>
        <v/>
      </c>
      <c r="L29" s="23"/>
      <c r="M29" s="24"/>
      <c r="N29" s="79">
        <f t="shared" si="5"/>
        <v>0</v>
      </c>
      <c r="O29" s="79">
        <f t="shared" si="0"/>
        <v>0</v>
      </c>
      <c r="P29" s="79">
        <f t="shared" si="1"/>
        <v>0</v>
      </c>
      <c r="Q29" s="30" t="str">
        <f t="shared" si="2"/>
        <v/>
      </c>
      <c r="R29" s="73" t="str">
        <f>IF(B29&lt;Grunddata!$B$18,"-",IF(B29&lt;=Grunddata!$C$18,Grunddata!$A$18&amp;"-"&amp;Grunddata!$D$18*100 &amp; "%",IF(B29&lt;=Grunddata!$C$19,Grunddata!$A$19&amp;"-"&amp;Grunddata!$D$19*100 &amp; "%",IF(B29&lt;=Grunddata!$C$20,Grunddata!$A$20&amp;"-"&amp;Grunddata!$D$20*100 &amp; "%",IF(B29&lt;=Grunddata!$C$21,Grunddata!$A$21&amp;"-"&amp;Grunddata!$D$21*100 &amp; "%",IF(B29&lt;=Grunddata!$C$22,Grunddata!$A$22&amp;"-"&amp;Grunddata!$D$22*100 &amp; "%","-"))))))</f>
        <v>A-100%</v>
      </c>
      <c r="S29">
        <f>IF(LEFT(A29,1)="A",Grunddata!$S$17,IF(LEFT(A29,1)="B",Grunddata!$S$18,IF(LEFT(A29,1)="C",Grunddata!$S$19,IF(LEFT(A29,1)="D",Grunddata!$S$20,IF(LEFT(A29,1)="E",Grunddata!$S$21,0)))))</f>
        <v>5.46</v>
      </c>
      <c r="T29">
        <f t="shared" si="6"/>
        <v>0</v>
      </c>
    </row>
    <row r="30" spans="1:20" x14ac:dyDescent="0.25">
      <c r="A30" s="90" t="str">
        <f t="shared" si="3"/>
        <v>A-100%</v>
      </c>
      <c r="B30" s="91">
        <f>Kalender!A85</f>
        <v>46106</v>
      </c>
      <c r="C30" s="92" t="str">
        <f>Kalender!B85</f>
        <v>Ons</v>
      </c>
      <c r="D30" s="93" t="str">
        <f>Kalender!C85</f>
        <v/>
      </c>
      <c r="E30" s="19"/>
      <c r="F30" s="17"/>
      <c r="G30" s="17"/>
      <c r="H30" s="17"/>
      <c r="I30" s="17"/>
      <c r="J30" s="17"/>
      <c r="K30" s="94" t="str">
        <f t="shared" si="4"/>
        <v/>
      </c>
      <c r="L30" s="23"/>
      <c r="M30" s="24"/>
      <c r="N30" s="79">
        <f t="shared" si="5"/>
        <v>0</v>
      </c>
      <c r="O30" s="79">
        <f t="shared" si="0"/>
        <v>0</v>
      </c>
      <c r="P30" s="79">
        <f t="shared" si="1"/>
        <v>0</v>
      </c>
      <c r="Q30" s="30" t="str">
        <f t="shared" si="2"/>
        <v/>
      </c>
      <c r="R30" s="73" t="str">
        <f>IF(B30&lt;Grunddata!$B$18,"-",IF(B30&lt;=Grunddata!$C$18,Grunddata!$A$18&amp;"-"&amp;Grunddata!$D$18*100 &amp; "%",IF(B30&lt;=Grunddata!$C$19,Grunddata!$A$19&amp;"-"&amp;Grunddata!$D$19*100 &amp; "%",IF(B30&lt;=Grunddata!$C$20,Grunddata!$A$20&amp;"-"&amp;Grunddata!$D$20*100 &amp; "%",IF(B30&lt;=Grunddata!$C$21,Grunddata!$A$21&amp;"-"&amp;Grunddata!$D$21*100 &amp; "%",IF(B30&lt;=Grunddata!$C$22,Grunddata!$A$22&amp;"-"&amp;Grunddata!$D$22*100 &amp; "%","-"))))))</f>
        <v>A-100%</v>
      </c>
      <c r="S30">
        <f>IF(LEFT(A30,1)="A",Grunddata!$S$17,IF(LEFT(A30,1)="B",Grunddata!$S$18,IF(LEFT(A30,1)="C",Grunddata!$S$19,IF(LEFT(A30,1)="D",Grunddata!$S$20,IF(LEFT(A30,1)="E",Grunddata!$S$21,0)))))</f>
        <v>5.46</v>
      </c>
      <c r="T30">
        <f t="shared" si="6"/>
        <v>0</v>
      </c>
    </row>
    <row r="31" spans="1:20" x14ac:dyDescent="0.25">
      <c r="A31" s="90" t="str">
        <f t="shared" si="3"/>
        <v>A-100%</v>
      </c>
      <c r="B31" s="91">
        <f>Kalender!A86</f>
        <v>46107</v>
      </c>
      <c r="C31" s="92" t="str">
        <f>Kalender!B86</f>
        <v>Tor</v>
      </c>
      <c r="D31" s="93" t="str">
        <f>Kalender!C86</f>
        <v/>
      </c>
      <c r="E31" s="19"/>
      <c r="F31" s="17"/>
      <c r="G31" s="17"/>
      <c r="H31" s="17"/>
      <c r="I31" s="17"/>
      <c r="J31" s="17"/>
      <c r="K31" s="94" t="str">
        <f t="shared" si="4"/>
        <v/>
      </c>
      <c r="L31" s="23"/>
      <c r="M31" s="24"/>
      <c r="N31" s="79">
        <f t="shared" si="5"/>
        <v>0</v>
      </c>
      <c r="O31" s="79">
        <f t="shared" si="0"/>
        <v>0</v>
      </c>
      <c r="P31" s="79">
        <f t="shared" si="1"/>
        <v>0</v>
      </c>
      <c r="Q31" s="30" t="str">
        <f t="shared" si="2"/>
        <v/>
      </c>
      <c r="R31" s="73" t="str">
        <f>IF(B31&lt;Grunddata!$B$18,"-",IF(B31&lt;=Grunddata!$C$18,Grunddata!$A$18&amp;"-"&amp;Grunddata!$D$18*100 &amp; "%",IF(B31&lt;=Grunddata!$C$19,Grunddata!$A$19&amp;"-"&amp;Grunddata!$D$19*100 &amp; "%",IF(B31&lt;=Grunddata!$C$20,Grunddata!$A$20&amp;"-"&amp;Grunddata!$D$20*100 &amp; "%",IF(B31&lt;=Grunddata!$C$21,Grunddata!$A$21&amp;"-"&amp;Grunddata!$D$21*100 &amp; "%",IF(B31&lt;=Grunddata!$C$22,Grunddata!$A$22&amp;"-"&amp;Grunddata!$D$22*100 &amp; "%","-"))))))</f>
        <v>A-100%</v>
      </c>
      <c r="S31">
        <f>IF(LEFT(A31,1)="A",Grunddata!$S$17,IF(LEFT(A31,1)="B",Grunddata!$S$18,IF(LEFT(A31,1)="C",Grunddata!$S$19,IF(LEFT(A31,1)="D",Grunddata!$S$20,IF(LEFT(A31,1)="E",Grunddata!$S$21,0)))))</f>
        <v>5.46</v>
      </c>
      <c r="T31">
        <f t="shared" si="6"/>
        <v>0</v>
      </c>
    </row>
    <row r="32" spans="1:20" x14ac:dyDescent="0.25">
      <c r="A32" s="90" t="str">
        <f t="shared" si="3"/>
        <v>A-100%</v>
      </c>
      <c r="B32" s="91">
        <f>Kalender!A87</f>
        <v>46108</v>
      </c>
      <c r="C32" s="92" t="str">
        <f>Kalender!B87</f>
        <v>Fre</v>
      </c>
      <c r="D32" s="93" t="str">
        <f>Kalender!C87</f>
        <v/>
      </c>
      <c r="E32" s="19"/>
      <c r="F32" s="17"/>
      <c r="G32" s="17"/>
      <c r="H32" s="17"/>
      <c r="I32" s="17"/>
      <c r="J32" s="17"/>
      <c r="K32" s="94" t="str">
        <f t="shared" si="4"/>
        <v/>
      </c>
      <c r="L32" s="23"/>
      <c r="M32" s="24"/>
      <c r="N32" s="79">
        <f t="shared" si="5"/>
        <v>0</v>
      </c>
      <c r="O32" s="79">
        <f t="shared" si="0"/>
        <v>0</v>
      </c>
      <c r="P32" s="79">
        <f t="shared" si="1"/>
        <v>0</v>
      </c>
      <c r="Q32" s="30" t="str">
        <f t="shared" si="2"/>
        <v/>
      </c>
      <c r="R32" s="73" t="str">
        <f>IF(B32&lt;Grunddata!$B$18,"-",IF(B32&lt;=Grunddata!$C$18,Grunddata!$A$18&amp;"-"&amp;Grunddata!$D$18*100 &amp; "%",IF(B32&lt;=Grunddata!$C$19,Grunddata!$A$19&amp;"-"&amp;Grunddata!$D$19*100 &amp; "%",IF(B32&lt;=Grunddata!$C$20,Grunddata!$A$20&amp;"-"&amp;Grunddata!$D$20*100 &amp; "%",IF(B32&lt;=Grunddata!$C$21,Grunddata!$A$21&amp;"-"&amp;Grunddata!$D$21*100 &amp; "%",IF(B32&lt;=Grunddata!$C$22,Grunddata!$A$22&amp;"-"&amp;Grunddata!$D$22*100 &amp; "%","-"))))))</f>
        <v>A-100%</v>
      </c>
      <c r="S32">
        <f>IF(LEFT(A32,1)="A",Grunddata!$S$17,IF(LEFT(A32,1)="B",Grunddata!$S$18,IF(LEFT(A32,1)="C",Grunddata!$S$19,IF(LEFT(A32,1)="D",Grunddata!$S$20,IF(LEFT(A32,1)="E",Grunddata!$S$21,0)))))</f>
        <v>5.46</v>
      </c>
      <c r="T32">
        <f t="shared" si="6"/>
        <v>0</v>
      </c>
    </row>
    <row r="33" spans="1:20" x14ac:dyDescent="0.25">
      <c r="A33" s="90" t="str">
        <f t="shared" si="3"/>
        <v>A-100%</v>
      </c>
      <c r="B33" s="91">
        <f>Kalender!A88</f>
        <v>46109</v>
      </c>
      <c r="C33" s="92" t="str">
        <f>Kalender!B88</f>
        <v>Lör</v>
      </c>
      <c r="D33" s="93" t="str">
        <f>Kalender!C88</f>
        <v/>
      </c>
      <c r="E33" s="19"/>
      <c r="F33" s="17"/>
      <c r="G33" s="17"/>
      <c r="H33" s="17"/>
      <c r="I33" s="17"/>
      <c r="J33" s="17"/>
      <c r="K33" s="94" t="str">
        <f t="shared" si="4"/>
        <v/>
      </c>
      <c r="L33" s="23"/>
      <c r="M33" s="24"/>
      <c r="N33" s="79">
        <f t="shared" si="5"/>
        <v>0</v>
      </c>
      <c r="O33" s="79">
        <f t="shared" si="0"/>
        <v>0</v>
      </c>
      <c r="P33" s="79">
        <f t="shared" si="1"/>
        <v>0</v>
      </c>
      <c r="Q33" s="30" t="str">
        <f t="shared" si="2"/>
        <v/>
      </c>
      <c r="R33" s="73" t="str">
        <f>IF(B33&lt;Grunddata!$B$18,"-",IF(B33&lt;=Grunddata!$C$18,Grunddata!$A$18&amp;"-"&amp;Grunddata!$D$18*100 &amp; "%",IF(B33&lt;=Grunddata!$C$19,Grunddata!$A$19&amp;"-"&amp;Grunddata!$D$19*100 &amp; "%",IF(B33&lt;=Grunddata!$C$20,Grunddata!$A$20&amp;"-"&amp;Grunddata!$D$20*100 &amp; "%",IF(B33&lt;=Grunddata!$C$21,Grunddata!$A$21&amp;"-"&amp;Grunddata!$D$21*100 &amp; "%",IF(B33&lt;=Grunddata!$C$22,Grunddata!$A$22&amp;"-"&amp;Grunddata!$D$22*100 &amp; "%","-"))))))</f>
        <v>A-100%</v>
      </c>
      <c r="S33">
        <f>IF(LEFT(A33,1)="A",Grunddata!$S$17,IF(LEFT(A33,1)="B",Grunddata!$S$18,IF(LEFT(A33,1)="C",Grunddata!$S$19,IF(LEFT(A33,1)="D",Grunddata!$S$20,IF(LEFT(A33,1)="E",Grunddata!$S$21,0)))))</f>
        <v>5.46</v>
      </c>
      <c r="T33">
        <f t="shared" si="6"/>
        <v>0</v>
      </c>
    </row>
    <row r="34" spans="1:20" x14ac:dyDescent="0.25">
      <c r="A34" s="90" t="str">
        <f t="shared" si="3"/>
        <v>A-100%</v>
      </c>
      <c r="B34" s="91">
        <f>Kalender!A89</f>
        <v>46110</v>
      </c>
      <c r="C34" s="92" t="str">
        <f>Kalender!B89</f>
        <v>Sön</v>
      </c>
      <c r="D34" s="93" t="str">
        <f>Kalender!C89</f>
        <v>Sommartid</v>
      </c>
      <c r="E34" s="19"/>
      <c r="F34" s="17"/>
      <c r="G34" s="17"/>
      <c r="H34" s="17"/>
      <c r="I34" s="17"/>
      <c r="J34" s="17"/>
      <c r="K34" s="94" t="str">
        <f t="shared" si="4"/>
        <v/>
      </c>
      <c r="L34" s="23"/>
      <c r="M34" s="24"/>
      <c r="N34" s="79">
        <f t="shared" si="5"/>
        <v>0</v>
      </c>
      <c r="O34" s="79">
        <f t="shared" si="0"/>
        <v>0</v>
      </c>
      <c r="P34" s="79">
        <f t="shared" si="1"/>
        <v>0</v>
      </c>
      <c r="Q34" s="30" t="str">
        <f t="shared" si="2"/>
        <v/>
      </c>
      <c r="R34" s="73" t="str">
        <f>IF(B34&lt;Grunddata!$B$18,"-",IF(B34&lt;=Grunddata!$C$18,Grunddata!$A$18&amp;"-"&amp;Grunddata!$D$18*100 &amp; "%",IF(B34&lt;=Grunddata!$C$19,Grunddata!$A$19&amp;"-"&amp;Grunddata!$D$19*100 &amp; "%",IF(B34&lt;=Grunddata!$C$20,Grunddata!$A$20&amp;"-"&amp;Grunddata!$D$20*100 &amp; "%",IF(B34&lt;=Grunddata!$C$21,Grunddata!$A$21&amp;"-"&amp;Grunddata!$D$21*100 &amp; "%",IF(B34&lt;=Grunddata!$C$22,Grunddata!$A$22&amp;"-"&amp;Grunddata!$D$22*100 &amp; "%","-"))))))</f>
        <v>A-100%</v>
      </c>
      <c r="S34">
        <f>IF(LEFT(A34,1)="A",Grunddata!$S$17,IF(LEFT(A34,1)="B",Grunddata!$S$18,IF(LEFT(A34,1)="C",Grunddata!$S$19,IF(LEFT(A34,1)="D",Grunddata!$S$20,IF(LEFT(A34,1)="E",Grunddata!$S$21,0)))))</f>
        <v>5.46</v>
      </c>
      <c r="T34">
        <f t="shared" si="6"/>
        <v>0</v>
      </c>
    </row>
    <row r="35" spans="1:20" x14ac:dyDescent="0.25">
      <c r="A35" s="90" t="str">
        <f t="shared" si="3"/>
        <v>A-100%</v>
      </c>
      <c r="B35" s="91">
        <f>Kalender!A90</f>
        <v>46111</v>
      </c>
      <c r="C35" s="92" t="str">
        <f>Kalender!B90</f>
        <v>Mån</v>
      </c>
      <c r="D35" s="93" t="str">
        <f>Kalender!C90</f>
        <v/>
      </c>
      <c r="E35" s="19"/>
      <c r="F35" s="17"/>
      <c r="G35" s="17"/>
      <c r="H35" s="17"/>
      <c r="I35" s="17"/>
      <c r="J35" s="17"/>
      <c r="K35" s="94" t="str">
        <f t="shared" si="4"/>
        <v/>
      </c>
      <c r="L35" s="23"/>
      <c r="M35" s="24"/>
      <c r="N35" s="79">
        <f t="shared" si="5"/>
        <v>0</v>
      </c>
      <c r="O35" s="79">
        <f t="shared" si="0"/>
        <v>0</v>
      </c>
      <c r="P35" s="79">
        <f t="shared" si="1"/>
        <v>0</v>
      </c>
      <c r="Q35" s="30" t="str">
        <f t="shared" si="2"/>
        <v/>
      </c>
      <c r="R35" s="73" t="str">
        <f>IF(B35&lt;Grunddata!$B$18,"-",IF(B35&lt;=Grunddata!$C$18,Grunddata!$A$18&amp;"-"&amp;Grunddata!$D$18*100 &amp; "%",IF(B35&lt;=Grunddata!$C$19,Grunddata!$A$19&amp;"-"&amp;Grunddata!$D$19*100 &amp; "%",IF(B35&lt;=Grunddata!$C$20,Grunddata!$A$20&amp;"-"&amp;Grunddata!$D$20*100 &amp; "%",IF(B35&lt;=Grunddata!$C$21,Grunddata!$A$21&amp;"-"&amp;Grunddata!$D$21*100 &amp; "%",IF(B35&lt;=Grunddata!$C$22,Grunddata!$A$22&amp;"-"&amp;Grunddata!$D$22*100 &amp; "%","-"))))))</f>
        <v>A-100%</v>
      </c>
      <c r="S35">
        <f>IF(LEFT(A35,1)="A",Grunddata!$S$17,IF(LEFT(A35,1)="B",Grunddata!$S$18,IF(LEFT(A35,1)="C",Grunddata!$S$19,IF(LEFT(A35,1)="D",Grunddata!$S$20,IF(LEFT(A35,1)="E",Grunddata!$S$21,0)))))</f>
        <v>5.46</v>
      </c>
      <c r="T35">
        <f t="shared" si="6"/>
        <v>0</v>
      </c>
    </row>
    <row r="36" spans="1:20" ht="15.75" thickBot="1" x14ac:dyDescent="0.3">
      <c r="A36" s="90" t="str">
        <f t="shared" si="3"/>
        <v>A-100%</v>
      </c>
      <c r="B36" s="91">
        <f>Kalender!A91</f>
        <v>46112</v>
      </c>
      <c r="C36" s="92" t="str">
        <f>Kalender!B91</f>
        <v>Tis</v>
      </c>
      <c r="D36" s="93" t="str">
        <f>Kalender!C91</f>
        <v/>
      </c>
      <c r="E36" s="20"/>
      <c r="F36" s="18"/>
      <c r="G36" s="18"/>
      <c r="H36" s="18"/>
      <c r="I36" s="18"/>
      <c r="J36" s="18"/>
      <c r="K36" s="99" t="str">
        <f t="shared" si="4"/>
        <v/>
      </c>
      <c r="L36" s="23"/>
      <c r="M36" s="25"/>
      <c r="N36" s="79">
        <f t="shared" si="5"/>
        <v>0</v>
      </c>
      <c r="O36" s="79">
        <f t="shared" si="0"/>
        <v>0</v>
      </c>
      <c r="P36" s="79">
        <f t="shared" si="1"/>
        <v>0</v>
      </c>
      <c r="Q36" s="30" t="str">
        <f t="shared" si="2"/>
        <v/>
      </c>
      <c r="R36" s="73" t="str">
        <f>IF(B36&lt;Grunddata!$B$18,"-",IF(B36&lt;=Grunddata!$C$18,Grunddata!$A$18&amp;"-"&amp;Grunddata!$D$18*100 &amp; "%",IF(B36&lt;=Grunddata!$C$19,Grunddata!$A$19&amp;"-"&amp;Grunddata!$D$19*100 &amp; "%",IF(B36&lt;=Grunddata!$C$20,Grunddata!$A$20&amp;"-"&amp;Grunddata!$D$20*100 &amp; "%",IF(B36&lt;=Grunddata!$C$21,Grunddata!$A$21&amp;"-"&amp;Grunddata!$D$21*100 &amp; "%",IF(B36&lt;=Grunddata!$C$22,Grunddata!$A$22&amp;"-"&amp;Grunddata!$D$22*100 &amp; "%","-"))))))</f>
        <v>A-100%</v>
      </c>
      <c r="S36" s="100">
        <f>IF(LEFT(A36,1)="A",Grunddata!$S$17,IF(LEFT(A36,1)="B",Grunddata!$S$18,IF(LEFT(A36,1)="C",Grunddata!$S$19,IF(LEFT(A36,1)="D",Grunddata!$S$20,IF(LEFT(A36,1)="E",Grunddata!$S$21,0)))))</f>
        <v>5.46</v>
      </c>
      <c r="T36">
        <f t="shared" si="6"/>
        <v>0</v>
      </c>
    </row>
    <row r="37" spans="1:20" ht="15.75" thickBot="1" x14ac:dyDescent="0.3">
      <c r="A37" s="181" t="s">
        <v>150</v>
      </c>
      <c r="B37" s="182"/>
      <c r="C37" s="182"/>
      <c r="D37" s="182"/>
      <c r="E37" s="101">
        <f>COUNT(E6:E36)</f>
        <v>0</v>
      </c>
      <c r="F37" s="102">
        <f t="shared" ref="F37" si="7">COUNT(F6:F36)</f>
        <v>0</v>
      </c>
      <c r="G37" s="102">
        <f>SUM(N6:N36)</f>
        <v>0</v>
      </c>
      <c r="H37" s="102">
        <f>SUM(O6:O36)</f>
        <v>0</v>
      </c>
      <c r="I37" s="102">
        <f>SUM(P6:P36)</f>
        <v>0</v>
      </c>
      <c r="J37" s="102">
        <f>COUNT(J6:J36)</f>
        <v>0</v>
      </c>
      <c r="K37" s="103">
        <f>(E37-F37-G37-H37-I37-IF(F38+G38+H38+I38=0,E37,J37))*-1</f>
        <v>0</v>
      </c>
      <c r="L37" s="104" t="s">
        <v>46</v>
      </c>
      <c r="M37" s="105">
        <f>SUM(M6:M36)</f>
        <v>0</v>
      </c>
      <c r="Q37" s="106"/>
      <c r="S37">
        <f>TRUNC(ROUND(SUM(S6:S36),0),0)</f>
        <v>169</v>
      </c>
      <c r="T37" s="71">
        <f>TRUNC(ROUND(SUM(T6:T36),0),0)</f>
        <v>0</v>
      </c>
    </row>
    <row r="38" spans="1:20" x14ac:dyDescent="0.25">
      <c r="A38" s="183" t="s">
        <v>47</v>
      </c>
      <c r="B38" s="184"/>
      <c r="C38" s="184"/>
      <c r="D38" s="184"/>
      <c r="E38" s="107">
        <f t="shared" ref="E38:K38" si="8">SUM(E6:E36)</f>
        <v>0</v>
      </c>
      <c r="F38" s="108">
        <f t="shared" si="8"/>
        <v>0</v>
      </c>
      <c r="G38" s="108">
        <f t="shared" si="8"/>
        <v>0</v>
      </c>
      <c r="H38" s="108">
        <f t="shared" si="8"/>
        <v>0</v>
      </c>
      <c r="I38" s="108">
        <f t="shared" si="8"/>
        <v>0</v>
      </c>
      <c r="J38" s="108">
        <f t="shared" si="8"/>
        <v>0</v>
      </c>
      <c r="K38" s="109">
        <f t="shared" si="8"/>
        <v>0</v>
      </c>
      <c r="L38" s="166" t="str">
        <f>"  Månadens prognos: "&amp; T37 &amp; " / diff: " &amp; IF(T37-E38&gt;0,"+" &amp; ROUND(T37-E38,0),ROUND(T37-E38,0)) &amp; " tim"</f>
        <v xml:space="preserve">  Månadens prognos: 0 / diff: 0 tim</v>
      </c>
      <c r="M38" s="167"/>
      <c r="N38"/>
    </row>
    <row r="39" spans="1:20" ht="15.75" thickBot="1" x14ac:dyDescent="0.3">
      <c r="A39" s="186" t="s">
        <v>149</v>
      </c>
      <c r="B39" s="187"/>
      <c r="C39" s="187"/>
      <c r="D39" s="188"/>
      <c r="E39" s="110">
        <f>Summeringar!C26</f>
        <v>0</v>
      </c>
      <c r="F39" s="111">
        <f>Summeringar!F26</f>
        <v>0</v>
      </c>
      <c r="G39" s="112"/>
      <c r="H39" s="112"/>
      <c r="I39" s="113"/>
      <c r="J39" s="114"/>
      <c r="K39" s="114"/>
      <c r="L39" s="78"/>
    </row>
    <row r="40" spans="1:20" x14ac:dyDescent="0.25">
      <c r="A40" s="176" t="str">
        <f>IF(S37=0,"","Antal timmar för mån-sön-tjänst: ")</f>
        <v xml:space="preserve">Antal timmar för mån-sön-tjänst: </v>
      </c>
      <c r="B40" s="176"/>
      <c r="C40" s="176"/>
      <c r="D40" s="176"/>
      <c r="E40" s="131">
        <f>IF(S37=0,"",Summeringar!H26)</f>
        <v>169</v>
      </c>
      <c r="F40" s="116"/>
      <c r="G40" s="116"/>
      <c r="H40" s="116"/>
      <c r="I40" s="116"/>
      <c r="J40" s="117"/>
      <c r="K40" s="117"/>
      <c r="L40" s="78" t="str">
        <f>IF(S37=0,"  &lt;- Summor för mån-fre-tjänst","")</f>
        <v/>
      </c>
    </row>
    <row r="41" spans="1:20" x14ac:dyDescent="0.25">
      <c r="A41" s="176" t="str">
        <f>IF(S37=0,"","Ack timmar för mån-sön-tjänst: ")</f>
        <v xml:space="preserve">Ack timmar för mån-sön-tjänst: </v>
      </c>
      <c r="B41" s="176"/>
      <c r="C41" s="176"/>
      <c r="D41" s="176"/>
      <c r="E41" s="118">
        <f>IF(S37=0,"",Summeringar!I26)</f>
        <v>491</v>
      </c>
      <c r="G41" s="168" t="s">
        <v>165</v>
      </c>
      <c r="H41" s="169"/>
      <c r="I41" s="169"/>
      <c r="J41" s="169"/>
      <c r="K41" s="169"/>
      <c r="L41" s="169"/>
      <c r="M41" s="170"/>
    </row>
    <row r="42" spans="1:20" x14ac:dyDescent="0.25">
      <c r="A42" s="115"/>
      <c r="B42" s="115"/>
      <c r="C42" s="115"/>
      <c r="D42" s="115"/>
      <c r="E42" s="118"/>
      <c r="G42" s="171"/>
      <c r="H42" s="172"/>
      <c r="I42" s="172"/>
      <c r="J42" s="172"/>
      <c r="K42" s="172"/>
      <c r="L42" s="172"/>
      <c r="M42" s="173"/>
    </row>
    <row r="43" spans="1:20" x14ac:dyDescent="0.25">
      <c r="A43" s="115"/>
      <c r="B43" s="115"/>
      <c r="C43" s="115"/>
      <c r="D43" s="115"/>
      <c r="E43" s="118"/>
    </row>
    <row r="44" spans="1:20" x14ac:dyDescent="0.25">
      <c r="D44" s="185" t="s">
        <v>58</v>
      </c>
      <c r="E44" s="185"/>
      <c r="F44" s="185"/>
      <c r="G44" s="185"/>
      <c r="H44" s="185"/>
      <c r="I44" s="185"/>
      <c r="J44" s="185"/>
      <c r="K44" s="185"/>
      <c r="L44" s="185"/>
      <c r="M44" s="185"/>
    </row>
    <row r="45" spans="1:20" x14ac:dyDescent="0.25">
      <c r="D45" s="119" t="s">
        <v>34</v>
      </c>
      <c r="E45" s="175" t="s">
        <v>35</v>
      </c>
      <c r="F45" s="175"/>
      <c r="G45" s="175"/>
      <c r="H45" s="175"/>
      <c r="I45" s="175"/>
      <c r="J45" s="175"/>
      <c r="K45" s="175"/>
      <c r="L45" s="175"/>
      <c r="M45" s="175"/>
    </row>
    <row r="46" spans="1:20" x14ac:dyDescent="0.25">
      <c r="D46" s="119" t="s">
        <v>36</v>
      </c>
      <c r="E46" s="175" t="s">
        <v>37</v>
      </c>
      <c r="F46" s="175"/>
      <c r="G46" s="175"/>
      <c r="H46" s="175"/>
      <c r="I46" s="175"/>
      <c r="J46" s="175"/>
      <c r="K46" s="175"/>
      <c r="L46" s="175"/>
      <c r="M46" s="175"/>
    </row>
    <row r="47" spans="1:20" x14ac:dyDescent="0.25">
      <c r="D47" s="120" t="s">
        <v>56</v>
      </c>
      <c r="E47" s="180" t="s">
        <v>55</v>
      </c>
      <c r="F47" s="180"/>
      <c r="G47" s="180"/>
      <c r="H47" s="180"/>
      <c r="I47" s="180"/>
      <c r="J47" s="180"/>
      <c r="K47" s="180"/>
      <c r="L47" s="180"/>
      <c r="M47" s="180"/>
    </row>
    <row r="48" spans="1:20" x14ac:dyDescent="0.25">
      <c r="D48" s="120" t="s">
        <v>53</v>
      </c>
      <c r="E48" s="175" t="s">
        <v>54</v>
      </c>
      <c r="F48" s="175"/>
      <c r="G48" s="175"/>
      <c r="H48" s="175"/>
      <c r="I48" s="175"/>
      <c r="J48" s="175"/>
      <c r="K48" s="175"/>
      <c r="L48" s="175"/>
      <c r="M48" s="175"/>
    </row>
    <row r="49" spans="4:13" ht="26.45" customHeight="1" x14ac:dyDescent="0.25">
      <c r="D49" s="132" t="s">
        <v>166</v>
      </c>
      <c r="E49" s="174" t="s">
        <v>167</v>
      </c>
      <c r="F49" s="175"/>
      <c r="G49" s="175"/>
      <c r="H49" s="175"/>
      <c r="I49" s="175"/>
      <c r="J49" s="175"/>
      <c r="K49" s="175"/>
      <c r="L49" s="175"/>
      <c r="M49" s="175"/>
    </row>
  </sheetData>
  <sheetProtection sheet="1" objects="1" scenarios="1"/>
  <mergeCells count="17">
    <mergeCell ref="L38:M38"/>
    <mergeCell ref="G41:M42"/>
    <mergeCell ref="E49:M49"/>
    <mergeCell ref="A41:D41"/>
    <mergeCell ref="E48:M48"/>
    <mergeCell ref="A38:D38"/>
    <mergeCell ref="D44:M44"/>
    <mergeCell ref="E45:M45"/>
    <mergeCell ref="E46:M46"/>
    <mergeCell ref="E47:M47"/>
    <mergeCell ref="A40:D40"/>
    <mergeCell ref="A39:D39"/>
    <mergeCell ref="A1:M1"/>
    <mergeCell ref="D3:I3"/>
    <mergeCell ref="L3:M3"/>
    <mergeCell ref="A2:M2"/>
    <mergeCell ref="A37:D37"/>
  </mergeCells>
  <conditionalFormatting sqref="C6:C36">
    <cfRule type="cellIs" dxfId="19" priority="1" operator="equal">
      <formula>"Lör"</formula>
    </cfRule>
    <cfRule type="cellIs" dxfId="18" priority="2" operator="equal">
      <formula>"Sön"</formula>
    </cfRule>
  </conditionalFormatting>
  <pageMargins left="0.70866141732283472" right="0.37" top="0.39370078740157483" bottom="0.39370078740157483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02BDA-8CA8-48F5-9373-05913C8D5D87}">
  <dimension ref="A1:T49"/>
  <sheetViews>
    <sheetView workbookViewId="0">
      <pane xSplit="4" ySplit="5" topLeftCell="E6" activePane="bottomRight" state="frozen"/>
      <selection activeCell="E6" sqref="E6"/>
      <selection pane="topRight" activeCell="E6" sqref="E6"/>
      <selection pane="bottomLeft" activeCell="E6" sqref="E6"/>
      <selection pane="bottomRight" activeCell="E6" sqref="E6"/>
    </sheetView>
  </sheetViews>
  <sheetFormatPr defaultRowHeight="15" x14ac:dyDescent="0.25"/>
  <cols>
    <col min="1" max="1" width="5.7109375" style="30" bestFit="1" customWidth="1"/>
    <col min="2" max="2" width="4.7109375" style="30" bestFit="1" customWidth="1"/>
    <col min="3" max="3" width="4.7109375" style="82" bestFit="1" customWidth="1"/>
    <col min="4" max="4" width="11.5703125" style="82" bestFit="1" customWidth="1"/>
    <col min="5" max="6" width="5.7109375" style="30" customWidth="1"/>
    <col min="7" max="9" width="5.140625" style="30" customWidth="1"/>
    <col min="10" max="10" width="5.7109375" style="30" customWidth="1"/>
    <col min="11" max="11" width="5.28515625" style="30" customWidth="1"/>
    <col min="12" max="12" width="29.28515625" customWidth="1"/>
    <col min="13" max="13" width="6.7109375" customWidth="1"/>
    <col min="14" max="14" width="3.5703125" style="79" hidden="1" customWidth="1"/>
    <col min="15" max="16" width="3.5703125" hidden="1" customWidth="1"/>
    <col min="17" max="17" width="10.7109375" hidden="1" customWidth="1"/>
    <col min="18" max="18" width="8.140625" style="73" hidden="1" customWidth="1"/>
    <col min="19" max="19" width="8.7109375" hidden="1" customWidth="1"/>
    <col min="20" max="20" width="0" hidden="1" customWidth="1"/>
  </cols>
  <sheetData>
    <row r="1" spans="1:20" ht="15.75" x14ac:dyDescent="0.25">
      <c r="A1" s="177" t="str">
        <f>"Kumnets tidsschema - April " &amp; Grunddata!C5</f>
        <v>Kumnets tidsschema - April 2026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20" x14ac:dyDescent="0.25">
      <c r="A2" s="178" t="s">
        <v>101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20" ht="15.75" customHeight="1" x14ac:dyDescent="0.25">
      <c r="A3" s="73"/>
      <c r="C3" s="73" t="s">
        <v>50</v>
      </c>
      <c r="D3" s="179" t="str">
        <f>Grunddata!C7</f>
        <v>x</v>
      </c>
      <c r="E3" s="179"/>
      <c r="F3" s="179"/>
      <c r="G3" s="179"/>
      <c r="H3" s="179"/>
      <c r="I3" s="179"/>
      <c r="J3" s="80"/>
      <c r="K3" s="81" t="s">
        <v>51</v>
      </c>
      <c r="L3" s="179" t="str">
        <f>Grunddata!C6</f>
        <v>x</v>
      </c>
      <c r="M3" s="179"/>
    </row>
    <row r="4" spans="1:20" ht="9" customHeight="1" x14ac:dyDescent="0.25"/>
    <row r="5" spans="1:20" s="30" customFormat="1" ht="45.6" customHeight="1" x14ac:dyDescent="0.25">
      <c r="A5" s="83" t="s">
        <v>62</v>
      </c>
      <c r="B5" s="84" t="s">
        <v>0</v>
      </c>
      <c r="C5" s="85" t="s">
        <v>1</v>
      </c>
      <c r="D5" s="86" t="s">
        <v>2</v>
      </c>
      <c r="E5" s="87" t="s">
        <v>39</v>
      </c>
      <c r="F5" s="84" t="s">
        <v>40</v>
      </c>
      <c r="G5" s="84" t="s">
        <v>41</v>
      </c>
      <c r="H5" s="84" t="s">
        <v>42</v>
      </c>
      <c r="I5" s="84" t="s">
        <v>43</v>
      </c>
      <c r="J5" s="84" t="s">
        <v>52</v>
      </c>
      <c r="K5" s="84" t="s">
        <v>57</v>
      </c>
      <c r="L5" s="83" t="s">
        <v>44</v>
      </c>
      <c r="M5" s="83" t="s">
        <v>45</v>
      </c>
      <c r="N5" s="84" t="s">
        <v>41</v>
      </c>
      <c r="O5" s="84" t="s">
        <v>42</v>
      </c>
      <c r="P5" s="84" t="s">
        <v>43</v>
      </c>
      <c r="R5" s="88" t="s">
        <v>38</v>
      </c>
      <c r="S5" s="121" t="s">
        <v>125</v>
      </c>
      <c r="T5" s="130" t="s">
        <v>163</v>
      </c>
    </row>
    <row r="6" spans="1:20" x14ac:dyDescent="0.25">
      <c r="A6" s="90" t="str">
        <f>R6</f>
        <v>A-100%</v>
      </c>
      <c r="B6" s="91">
        <f>Kalender!A92</f>
        <v>46113</v>
      </c>
      <c r="C6" s="92" t="str">
        <f>Kalender!B92</f>
        <v>Ons</v>
      </c>
      <c r="D6" s="93" t="str">
        <f>Kalender!C92</f>
        <v/>
      </c>
      <c r="E6" s="19"/>
      <c r="F6" s="17"/>
      <c r="G6" s="17"/>
      <c r="H6" s="17"/>
      <c r="I6" s="17"/>
      <c r="J6" s="17"/>
      <c r="K6" s="94" t="str">
        <f>Q6</f>
        <v/>
      </c>
      <c r="L6" s="23"/>
      <c r="M6" s="24"/>
      <c r="N6" s="79">
        <f>IF(F6&gt;0,0,IF(G6&gt;0,1,0))</f>
        <v>0</v>
      </c>
      <c r="O6" s="79">
        <f t="shared" ref="O6:O36" si="0">IF(F6&gt;0,0,IF(H6&gt;0,1-N6,0))</f>
        <v>0</v>
      </c>
      <c r="P6" s="79">
        <f t="shared" ref="P6:P36" si="1">IF(F6&gt;0,0,IF(I6&gt;0,1-N6-O6,0))</f>
        <v>0</v>
      </c>
      <c r="Q6" s="30" t="str">
        <f t="shared" ref="Q6:Q36" si="2">IF(F6=".",IF(SUM(G6:J6)=0,E6*-1,"Fel1"),IF(SUM(F6:J6)=0,"",IF(J6&gt;0,IF(E6=J6,IF(SUM(F6:I6)=0,"","Fel2"),"Fel3"),IF(SUM(G6:I6)&gt;0,IF(SUM(F6:I6)&lt;=E6,IF(E6-SUM(F6:I6)=0,"",SUM(F6:I6)-E6),"Fel4"),IF(E6-F6=0,"",F6-E6)))))</f>
        <v/>
      </c>
      <c r="R6" s="73" t="str">
        <f>IF(B6&lt;Grunddata!$B$18,"-",IF(B6&lt;=Grunddata!$C$18,Grunddata!$A$18&amp;"-"&amp;Grunddata!$D$18*100 &amp; "%",IF(B6&lt;=Grunddata!$C$19,Grunddata!$A$19&amp;"-"&amp;Grunddata!$D$19*100 &amp; "%",IF(B6&lt;=Grunddata!$C$20,Grunddata!$A$20&amp;"-"&amp;Grunddata!$D$20*100 &amp; "%",IF(B6&lt;=Grunddata!$C$21,Grunddata!$A$21&amp;"-"&amp;Grunddata!$D$21*100 &amp; "%",IF(B6&lt;=Grunddata!$C$22,Grunddata!$A$22&amp;"-"&amp;Grunddata!$D$22*100 &amp; "%","-"))))))</f>
        <v>A-100%</v>
      </c>
      <c r="S6">
        <f>IF(LEFT(A6,1)="A",Grunddata!$S$17,IF(LEFT(A6,1)="B",Grunddata!$S$18,IF(LEFT(A6,1)="C",Grunddata!$S$19,IF(LEFT(A6,1)="D",Grunddata!$S$20,IF(LEFT(A6,1)="E",Grunddata!$S$21,0)))))</f>
        <v>5.46</v>
      </c>
      <c r="T6">
        <f>IF(F6=".",0,IF(F6+G6+H6+I6+J6=0,E6,F6+G6+H6+I6+J6))</f>
        <v>0</v>
      </c>
    </row>
    <row r="7" spans="1:20" x14ac:dyDescent="0.25">
      <c r="A7" s="90" t="str">
        <f t="shared" ref="A7:A35" si="3">R7</f>
        <v>A-100%</v>
      </c>
      <c r="B7" s="91">
        <f>Kalender!A93</f>
        <v>46114</v>
      </c>
      <c r="C7" s="92" t="str">
        <f>Kalender!B93</f>
        <v>Tor</v>
      </c>
      <c r="D7" s="93" t="str">
        <f>Kalender!C93</f>
        <v/>
      </c>
      <c r="E7" s="19"/>
      <c r="F7" s="17"/>
      <c r="G7" s="17"/>
      <c r="H7" s="17"/>
      <c r="I7" s="17"/>
      <c r="J7" s="17"/>
      <c r="K7" s="94" t="str">
        <f t="shared" ref="K7:K36" si="4">Q7</f>
        <v/>
      </c>
      <c r="L7" s="23"/>
      <c r="M7" s="24"/>
      <c r="N7" s="79">
        <f t="shared" ref="N7:N36" si="5">IF(F7&gt;0,0,IF(G7&gt;0,1,0))</f>
        <v>0</v>
      </c>
      <c r="O7" s="79">
        <f t="shared" si="0"/>
        <v>0</v>
      </c>
      <c r="P7" s="79">
        <f t="shared" si="1"/>
        <v>0</v>
      </c>
      <c r="Q7" s="30" t="str">
        <f t="shared" si="2"/>
        <v/>
      </c>
      <c r="R7" s="73" t="str">
        <f>IF(B7&lt;Grunddata!$B$18,"-",IF(B7&lt;=Grunddata!$C$18,Grunddata!$A$18&amp;"-"&amp;Grunddata!$D$18*100 &amp; "%",IF(B7&lt;=Grunddata!$C$19,Grunddata!$A$19&amp;"-"&amp;Grunddata!$D$19*100 &amp; "%",IF(B7&lt;=Grunddata!$C$20,Grunddata!$A$20&amp;"-"&amp;Grunddata!$D$20*100 &amp; "%",IF(B7&lt;=Grunddata!$C$21,Grunddata!$A$21&amp;"-"&amp;Grunddata!$D$21*100 &amp; "%",IF(B7&lt;=Grunddata!$C$22,Grunddata!$A$22&amp;"-"&amp;Grunddata!$D$22*100 &amp; "%","-"))))))</f>
        <v>A-100%</v>
      </c>
      <c r="S7">
        <f>IF(LEFT(A7,1)="A",Grunddata!$S$17,IF(LEFT(A7,1)="B",Grunddata!$S$18,IF(LEFT(A7,1)="C",Grunddata!$S$19,IF(LEFT(A7,1)="D",Grunddata!$S$20,IF(LEFT(A7,1)="E",Grunddata!$S$21,0)))))</f>
        <v>5.46</v>
      </c>
      <c r="T7">
        <f t="shared" ref="T7:T36" si="6">IF(F7=".",0,IF(F7+G7+H7+I7+J7=0,E7,F7+G7+H7+I7+J7))</f>
        <v>0</v>
      </c>
    </row>
    <row r="8" spans="1:20" x14ac:dyDescent="0.25">
      <c r="A8" s="90" t="str">
        <f t="shared" si="3"/>
        <v>A-100%</v>
      </c>
      <c r="B8" s="91">
        <f>Kalender!A94</f>
        <v>46115</v>
      </c>
      <c r="C8" s="92" t="str">
        <f>Kalender!B94</f>
        <v>Fre</v>
      </c>
      <c r="D8" s="93" t="str">
        <f>Kalender!C94</f>
        <v>Långfredagen</v>
      </c>
      <c r="E8" s="19"/>
      <c r="F8" s="17"/>
      <c r="G8" s="17"/>
      <c r="H8" s="17"/>
      <c r="I8" s="17"/>
      <c r="J8" s="17"/>
      <c r="K8" s="94" t="str">
        <f t="shared" si="4"/>
        <v/>
      </c>
      <c r="L8" s="23"/>
      <c r="M8" s="24"/>
      <c r="N8" s="79">
        <f t="shared" si="5"/>
        <v>0</v>
      </c>
      <c r="O8" s="79">
        <f t="shared" si="0"/>
        <v>0</v>
      </c>
      <c r="P8" s="79">
        <f t="shared" si="1"/>
        <v>0</v>
      </c>
      <c r="Q8" s="30" t="str">
        <f t="shared" si="2"/>
        <v/>
      </c>
      <c r="R8" s="73" t="str">
        <f>IF(B8&lt;Grunddata!$B$18,"-",IF(B8&lt;=Grunddata!$C$18,Grunddata!$A$18&amp;"-"&amp;Grunddata!$D$18*100 &amp; "%",IF(B8&lt;=Grunddata!$C$19,Grunddata!$A$19&amp;"-"&amp;Grunddata!$D$19*100 &amp; "%",IF(B8&lt;=Grunddata!$C$20,Grunddata!$A$20&amp;"-"&amp;Grunddata!$D$20*100 &amp; "%",IF(B8&lt;=Grunddata!$C$21,Grunddata!$A$21&amp;"-"&amp;Grunddata!$D$21*100 &amp; "%",IF(B8&lt;=Grunddata!$C$22,Grunddata!$A$22&amp;"-"&amp;Grunddata!$D$22*100 &amp; "%","-"))))))</f>
        <v>A-100%</v>
      </c>
      <c r="S8">
        <f>IF(LEFT(A8,1)="A",Grunddata!$S$17,IF(LEFT(A8,1)="B",Grunddata!$S$18,IF(LEFT(A8,1)="C",Grunddata!$S$19,IF(LEFT(A8,1)="D",Grunddata!$S$20,IF(LEFT(A8,1)="E",Grunddata!$S$21,0)))))</f>
        <v>5.46</v>
      </c>
      <c r="T8">
        <f t="shared" si="6"/>
        <v>0</v>
      </c>
    </row>
    <row r="9" spans="1:20" x14ac:dyDescent="0.25">
      <c r="A9" s="90" t="str">
        <f t="shared" si="3"/>
        <v>A-100%</v>
      </c>
      <c r="B9" s="91">
        <f>Kalender!A95</f>
        <v>46116</v>
      </c>
      <c r="C9" s="92" t="str">
        <f>Kalender!B95</f>
        <v>Lör</v>
      </c>
      <c r="D9" s="93" t="str">
        <f>Kalender!C95</f>
        <v/>
      </c>
      <c r="E9" s="19"/>
      <c r="F9" s="17"/>
      <c r="G9" s="17"/>
      <c r="H9" s="17"/>
      <c r="I9" s="17"/>
      <c r="J9" s="17"/>
      <c r="K9" s="94" t="str">
        <f t="shared" si="4"/>
        <v/>
      </c>
      <c r="L9" s="23"/>
      <c r="M9" s="24"/>
      <c r="N9" s="79">
        <f t="shared" si="5"/>
        <v>0</v>
      </c>
      <c r="O9" s="79">
        <f t="shared" si="0"/>
        <v>0</v>
      </c>
      <c r="P9" s="79">
        <f t="shared" si="1"/>
        <v>0</v>
      </c>
      <c r="Q9" s="30" t="str">
        <f t="shared" si="2"/>
        <v/>
      </c>
      <c r="R9" s="73" t="str">
        <f>IF(B9&lt;Grunddata!$B$18,"-",IF(B9&lt;=Grunddata!$C$18,Grunddata!$A$18&amp;"-"&amp;Grunddata!$D$18*100 &amp; "%",IF(B9&lt;=Grunddata!$C$19,Grunddata!$A$19&amp;"-"&amp;Grunddata!$D$19*100 &amp; "%",IF(B9&lt;=Grunddata!$C$20,Grunddata!$A$20&amp;"-"&amp;Grunddata!$D$20*100 &amp; "%",IF(B9&lt;=Grunddata!$C$21,Grunddata!$A$21&amp;"-"&amp;Grunddata!$D$21*100 &amp; "%",IF(B9&lt;=Grunddata!$C$22,Grunddata!$A$22&amp;"-"&amp;Grunddata!$D$22*100 &amp; "%","-"))))))</f>
        <v>A-100%</v>
      </c>
      <c r="S9">
        <f>IF(LEFT(A9,1)="A",Grunddata!$S$17,IF(LEFT(A9,1)="B",Grunddata!$S$18,IF(LEFT(A9,1)="C",Grunddata!$S$19,IF(LEFT(A9,1)="D",Grunddata!$S$20,IF(LEFT(A9,1)="E",Grunddata!$S$21,0)))))</f>
        <v>5.46</v>
      </c>
      <c r="T9">
        <f t="shared" si="6"/>
        <v>0</v>
      </c>
    </row>
    <row r="10" spans="1:20" x14ac:dyDescent="0.25">
      <c r="A10" s="90" t="str">
        <f t="shared" si="3"/>
        <v>A-100%</v>
      </c>
      <c r="B10" s="91">
        <f>Kalender!A96</f>
        <v>46117</v>
      </c>
      <c r="C10" s="92" t="str">
        <f>Kalender!B96</f>
        <v>Sön</v>
      </c>
      <c r="D10" s="93" t="str">
        <f>Kalender!C96</f>
        <v>Påskdagen</v>
      </c>
      <c r="E10" s="19"/>
      <c r="F10" s="17"/>
      <c r="G10" s="17"/>
      <c r="H10" s="17"/>
      <c r="I10" s="17"/>
      <c r="J10" s="17"/>
      <c r="K10" s="94" t="str">
        <f t="shared" si="4"/>
        <v/>
      </c>
      <c r="L10" s="23"/>
      <c r="M10" s="24"/>
      <c r="N10" s="79">
        <f t="shared" si="5"/>
        <v>0</v>
      </c>
      <c r="O10" s="79">
        <f t="shared" si="0"/>
        <v>0</v>
      </c>
      <c r="P10" s="79">
        <f t="shared" si="1"/>
        <v>0</v>
      </c>
      <c r="Q10" s="30" t="str">
        <f t="shared" si="2"/>
        <v/>
      </c>
      <c r="R10" s="73" t="str">
        <f>IF(B10&lt;Grunddata!$B$18,"-",IF(B10&lt;=Grunddata!$C$18,Grunddata!$A$18&amp;"-"&amp;Grunddata!$D$18*100 &amp; "%",IF(B10&lt;=Grunddata!$C$19,Grunddata!$A$19&amp;"-"&amp;Grunddata!$D$19*100 &amp; "%",IF(B10&lt;=Grunddata!$C$20,Grunddata!$A$20&amp;"-"&amp;Grunddata!$D$20*100 &amp; "%",IF(B10&lt;=Grunddata!$C$21,Grunddata!$A$21&amp;"-"&amp;Grunddata!$D$21*100 &amp; "%",IF(B10&lt;=Grunddata!$C$22,Grunddata!$A$22&amp;"-"&amp;Grunddata!$D$22*100 &amp; "%","-"))))))</f>
        <v>A-100%</v>
      </c>
      <c r="S10">
        <f>IF(LEFT(A10,1)="A",Grunddata!$S$17,IF(LEFT(A10,1)="B",Grunddata!$S$18,IF(LEFT(A10,1)="C",Grunddata!$S$19,IF(LEFT(A10,1)="D",Grunddata!$S$20,IF(LEFT(A10,1)="E",Grunddata!$S$21,0)))))</f>
        <v>5.46</v>
      </c>
      <c r="T10">
        <f t="shared" si="6"/>
        <v>0</v>
      </c>
    </row>
    <row r="11" spans="1:20" x14ac:dyDescent="0.25">
      <c r="A11" s="90" t="str">
        <f t="shared" si="3"/>
        <v>A-100%</v>
      </c>
      <c r="B11" s="91">
        <f>Kalender!A97</f>
        <v>46118</v>
      </c>
      <c r="C11" s="92" t="str">
        <f>Kalender!B97</f>
        <v>Mån</v>
      </c>
      <c r="D11" s="93" t="str">
        <f>Kalender!C97</f>
        <v>Annandag påsk</v>
      </c>
      <c r="E11" s="19"/>
      <c r="F11" s="17"/>
      <c r="G11" s="17"/>
      <c r="H11" s="17"/>
      <c r="I11" s="17"/>
      <c r="J11" s="17"/>
      <c r="K11" s="94" t="str">
        <f t="shared" si="4"/>
        <v/>
      </c>
      <c r="L11" s="23"/>
      <c r="M11" s="24"/>
      <c r="N11" s="79">
        <f t="shared" si="5"/>
        <v>0</v>
      </c>
      <c r="O11" s="79">
        <f t="shared" si="0"/>
        <v>0</v>
      </c>
      <c r="P11" s="79">
        <f t="shared" si="1"/>
        <v>0</v>
      </c>
      <c r="Q11" s="30" t="str">
        <f t="shared" si="2"/>
        <v/>
      </c>
      <c r="R11" s="73" t="str">
        <f>IF(B11&lt;Grunddata!$B$18,"-",IF(B11&lt;=Grunddata!$C$18,Grunddata!$A$18&amp;"-"&amp;Grunddata!$D$18*100 &amp; "%",IF(B11&lt;=Grunddata!$C$19,Grunddata!$A$19&amp;"-"&amp;Grunddata!$D$19*100 &amp; "%",IF(B11&lt;=Grunddata!$C$20,Grunddata!$A$20&amp;"-"&amp;Grunddata!$D$20*100 &amp; "%",IF(B11&lt;=Grunddata!$C$21,Grunddata!$A$21&amp;"-"&amp;Grunddata!$D$21*100 &amp; "%",IF(B11&lt;=Grunddata!$C$22,Grunddata!$A$22&amp;"-"&amp;Grunddata!$D$22*100 &amp; "%","-"))))))</f>
        <v>A-100%</v>
      </c>
      <c r="S11">
        <f>IF(LEFT(A11,1)="A",Grunddata!$S$17,IF(LEFT(A11,1)="B",Grunddata!$S$18,IF(LEFT(A11,1)="C",Grunddata!$S$19,IF(LEFT(A11,1)="D",Grunddata!$S$20,IF(LEFT(A11,1)="E",Grunddata!$S$21,0)))))</f>
        <v>5.46</v>
      </c>
      <c r="T11">
        <f t="shared" si="6"/>
        <v>0</v>
      </c>
    </row>
    <row r="12" spans="1:20" x14ac:dyDescent="0.25">
      <c r="A12" s="90" t="str">
        <f t="shared" si="3"/>
        <v>A-100%</v>
      </c>
      <c r="B12" s="91">
        <f>Kalender!A98</f>
        <v>46119</v>
      </c>
      <c r="C12" s="92" t="str">
        <f>Kalender!B98</f>
        <v>Tis</v>
      </c>
      <c r="D12" s="93" t="str">
        <f>Kalender!C98</f>
        <v/>
      </c>
      <c r="E12" s="19"/>
      <c r="F12" s="17"/>
      <c r="G12" s="17"/>
      <c r="H12" s="17"/>
      <c r="I12" s="17"/>
      <c r="J12" s="17"/>
      <c r="K12" s="94" t="str">
        <f t="shared" si="4"/>
        <v/>
      </c>
      <c r="L12" s="23"/>
      <c r="M12" s="24"/>
      <c r="N12" s="79">
        <f t="shared" si="5"/>
        <v>0</v>
      </c>
      <c r="O12" s="79">
        <f t="shared" si="0"/>
        <v>0</v>
      </c>
      <c r="P12" s="79">
        <f t="shared" si="1"/>
        <v>0</v>
      </c>
      <c r="Q12" s="30" t="str">
        <f t="shared" si="2"/>
        <v/>
      </c>
      <c r="R12" s="73" t="str">
        <f>IF(B12&lt;Grunddata!$B$18,"-",IF(B12&lt;=Grunddata!$C$18,Grunddata!$A$18&amp;"-"&amp;Grunddata!$D$18*100 &amp; "%",IF(B12&lt;=Grunddata!$C$19,Grunddata!$A$19&amp;"-"&amp;Grunddata!$D$19*100 &amp; "%",IF(B12&lt;=Grunddata!$C$20,Grunddata!$A$20&amp;"-"&amp;Grunddata!$D$20*100 &amp; "%",IF(B12&lt;=Grunddata!$C$21,Grunddata!$A$21&amp;"-"&amp;Grunddata!$D$21*100 &amp; "%",IF(B12&lt;=Grunddata!$C$22,Grunddata!$A$22&amp;"-"&amp;Grunddata!$D$22*100 &amp; "%","-"))))))</f>
        <v>A-100%</v>
      </c>
      <c r="S12">
        <f>IF(LEFT(A12,1)="A",Grunddata!$S$17,IF(LEFT(A12,1)="B",Grunddata!$S$18,IF(LEFT(A12,1)="C",Grunddata!$S$19,IF(LEFT(A12,1)="D",Grunddata!$S$20,IF(LEFT(A12,1)="E",Grunddata!$S$21,0)))))</f>
        <v>5.46</v>
      </c>
      <c r="T12">
        <f t="shared" si="6"/>
        <v>0</v>
      </c>
    </row>
    <row r="13" spans="1:20" x14ac:dyDescent="0.25">
      <c r="A13" s="90" t="str">
        <f t="shared" si="3"/>
        <v>A-100%</v>
      </c>
      <c r="B13" s="91">
        <f>Kalender!A99</f>
        <v>46120</v>
      </c>
      <c r="C13" s="92" t="str">
        <f>Kalender!B99</f>
        <v>Ons</v>
      </c>
      <c r="D13" s="93" t="str">
        <f>Kalender!C99</f>
        <v/>
      </c>
      <c r="E13" s="19"/>
      <c r="F13" s="17"/>
      <c r="G13" s="17"/>
      <c r="H13" s="17"/>
      <c r="I13" s="17"/>
      <c r="J13" s="17"/>
      <c r="K13" s="94" t="str">
        <f t="shared" si="4"/>
        <v/>
      </c>
      <c r="L13" s="23"/>
      <c r="M13" s="24"/>
      <c r="N13" s="79">
        <f t="shared" si="5"/>
        <v>0</v>
      </c>
      <c r="O13" s="79">
        <f t="shared" si="0"/>
        <v>0</v>
      </c>
      <c r="P13" s="79">
        <f t="shared" si="1"/>
        <v>0</v>
      </c>
      <c r="Q13" s="30" t="str">
        <f t="shared" si="2"/>
        <v/>
      </c>
      <c r="R13" s="73" t="str">
        <f>IF(B13&lt;Grunddata!$B$18,"-",IF(B13&lt;=Grunddata!$C$18,Grunddata!$A$18&amp;"-"&amp;Grunddata!$D$18*100 &amp; "%",IF(B13&lt;=Grunddata!$C$19,Grunddata!$A$19&amp;"-"&amp;Grunddata!$D$19*100 &amp; "%",IF(B13&lt;=Grunddata!$C$20,Grunddata!$A$20&amp;"-"&amp;Grunddata!$D$20*100 &amp; "%",IF(B13&lt;=Grunddata!$C$21,Grunddata!$A$21&amp;"-"&amp;Grunddata!$D$21*100 &amp; "%",IF(B13&lt;=Grunddata!$C$22,Grunddata!$A$22&amp;"-"&amp;Grunddata!$D$22*100 &amp; "%","-"))))))</f>
        <v>A-100%</v>
      </c>
      <c r="S13">
        <f>IF(LEFT(A13,1)="A",Grunddata!$S$17,IF(LEFT(A13,1)="B",Grunddata!$S$18,IF(LEFT(A13,1)="C",Grunddata!$S$19,IF(LEFT(A13,1)="D",Grunddata!$S$20,IF(LEFT(A13,1)="E",Grunddata!$S$21,0)))))</f>
        <v>5.46</v>
      </c>
      <c r="T13">
        <f t="shared" si="6"/>
        <v>0</v>
      </c>
    </row>
    <row r="14" spans="1:20" x14ac:dyDescent="0.25">
      <c r="A14" s="90" t="str">
        <f t="shared" si="3"/>
        <v>A-100%</v>
      </c>
      <c r="B14" s="91">
        <f>Kalender!A100</f>
        <v>46121</v>
      </c>
      <c r="C14" s="92" t="str">
        <f>Kalender!B100</f>
        <v>Tor</v>
      </c>
      <c r="D14" s="93" t="str">
        <f>Kalender!C100</f>
        <v/>
      </c>
      <c r="E14" s="19"/>
      <c r="F14" s="17"/>
      <c r="G14" s="17"/>
      <c r="H14" s="17"/>
      <c r="I14" s="17"/>
      <c r="J14" s="17"/>
      <c r="K14" s="94" t="str">
        <f t="shared" si="4"/>
        <v/>
      </c>
      <c r="L14" s="23"/>
      <c r="M14" s="24"/>
      <c r="N14" s="79">
        <f t="shared" si="5"/>
        <v>0</v>
      </c>
      <c r="O14" s="79">
        <f t="shared" si="0"/>
        <v>0</v>
      </c>
      <c r="P14" s="79">
        <f t="shared" si="1"/>
        <v>0</v>
      </c>
      <c r="Q14" s="30" t="str">
        <f t="shared" si="2"/>
        <v/>
      </c>
      <c r="R14" s="73" t="str">
        <f>IF(B14&lt;Grunddata!$B$18,"-",IF(B14&lt;=Grunddata!$C$18,Grunddata!$A$18&amp;"-"&amp;Grunddata!$D$18*100 &amp; "%",IF(B14&lt;=Grunddata!$C$19,Grunddata!$A$19&amp;"-"&amp;Grunddata!$D$19*100 &amp; "%",IF(B14&lt;=Grunddata!$C$20,Grunddata!$A$20&amp;"-"&amp;Grunddata!$D$20*100 &amp; "%",IF(B14&lt;=Grunddata!$C$21,Grunddata!$A$21&amp;"-"&amp;Grunddata!$D$21*100 &amp; "%",IF(B14&lt;=Grunddata!$C$22,Grunddata!$A$22&amp;"-"&amp;Grunddata!$D$22*100 &amp; "%","-"))))))</f>
        <v>A-100%</v>
      </c>
      <c r="S14">
        <f>IF(LEFT(A14,1)="A",Grunddata!$S$17,IF(LEFT(A14,1)="B",Grunddata!$S$18,IF(LEFT(A14,1)="C",Grunddata!$S$19,IF(LEFT(A14,1)="D",Grunddata!$S$20,IF(LEFT(A14,1)="E",Grunddata!$S$21,0)))))</f>
        <v>5.46</v>
      </c>
      <c r="T14">
        <f t="shared" si="6"/>
        <v>0</v>
      </c>
    </row>
    <row r="15" spans="1:20" x14ac:dyDescent="0.25">
      <c r="A15" s="90" t="str">
        <f t="shared" si="3"/>
        <v>A-100%</v>
      </c>
      <c r="B15" s="91">
        <f>Kalender!A101</f>
        <v>46122</v>
      </c>
      <c r="C15" s="92" t="str">
        <f>Kalender!B101</f>
        <v>Fre</v>
      </c>
      <c r="D15" s="93" t="str">
        <f>Kalender!C101</f>
        <v/>
      </c>
      <c r="E15" s="19"/>
      <c r="F15" s="17"/>
      <c r="G15" s="17"/>
      <c r="H15" s="17"/>
      <c r="I15" s="17"/>
      <c r="J15" s="17"/>
      <c r="K15" s="94" t="str">
        <f t="shared" si="4"/>
        <v/>
      </c>
      <c r="L15" s="23"/>
      <c r="M15" s="24"/>
      <c r="N15" s="79">
        <f t="shared" si="5"/>
        <v>0</v>
      </c>
      <c r="O15" s="79">
        <f t="shared" si="0"/>
        <v>0</v>
      </c>
      <c r="P15" s="79">
        <f t="shared" si="1"/>
        <v>0</v>
      </c>
      <c r="Q15" s="30" t="str">
        <f t="shared" si="2"/>
        <v/>
      </c>
      <c r="R15" s="73" t="str">
        <f>IF(B15&lt;Grunddata!$B$18,"-",IF(B15&lt;=Grunddata!$C$18,Grunddata!$A$18&amp;"-"&amp;Grunddata!$D$18*100 &amp; "%",IF(B15&lt;=Grunddata!$C$19,Grunddata!$A$19&amp;"-"&amp;Grunddata!$D$19*100 &amp; "%",IF(B15&lt;=Grunddata!$C$20,Grunddata!$A$20&amp;"-"&amp;Grunddata!$D$20*100 &amp; "%",IF(B15&lt;=Grunddata!$C$21,Grunddata!$A$21&amp;"-"&amp;Grunddata!$D$21*100 &amp; "%",IF(B15&lt;=Grunddata!$C$22,Grunddata!$A$22&amp;"-"&amp;Grunddata!$D$22*100 &amp; "%","-"))))))</f>
        <v>A-100%</v>
      </c>
      <c r="S15">
        <f>IF(LEFT(A15,1)="A",Grunddata!$S$17,IF(LEFT(A15,1)="B",Grunddata!$S$18,IF(LEFT(A15,1)="C",Grunddata!$S$19,IF(LEFT(A15,1)="D",Grunddata!$S$20,IF(LEFT(A15,1)="E",Grunddata!$S$21,0)))))</f>
        <v>5.46</v>
      </c>
      <c r="T15">
        <f t="shared" si="6"/>
        <v>0</v>
      </c>
    </row>
    <row r="16" spans="1:20" x14ac:dyDescent="0.25">
      <c r="A16" s="90" t="str">
        <f t="shared" si="3"/>
        <v>A-100%</v>
      </c>
      <c r="B16" s="91">
        <f>Kalender!A102</f>
        <v>46123</v>
      </c>
      <c r="C16" s="92" t="str">
        <f>Kalender!B102</f>
        <v>Lör</v>
      </c>
      <c r="D16" s="93" t="str">
        <f>Kalender!C102</f>
        <v/>
      </c>
      <c r="E16" s="19"/>
      <c r="F16" s="17"/>
      <c r="G16" s="17"/>
      <c r="H16" s="17"/>
      <c r="I16" s="17"/>
      <c r="J16" s="17"/>
      <c r="K16" s="94" t="str">
        <f t="shared" si="4"/>
        <v/>
      </c>
      <c r="L16" s="23"/>
      <c r="M16" s="24"/>
      <c r="N16" s="79">
        <f t="shared" si="5"/>
        <v>0</v>
      </c>
      <c r="O16" s="79">
        <f t="shared" si="0"/>
        <v>0</v>
      </c>
      <c r="P16" s="79">
        <f t="shared" si="1"/>
        <v>0</v>
      </c>
      <c r="Q16" s="30" t="str">
        <f t="shared" si="2"/>
        <v/>
      </c>
      <c r="R16" s="73" t="str">
        <f>IF(B16&lt;Grunddata!$B$18,"-",IF(B16&lt;=Grunddata!$C$18,Grunddata!$A$18&amp;"-"&amp;Grunddata!$D$18*100 &amp; "%",IF(B16&lt;=Grunddata!$C$19,Grunddata!$A$19&amp;"-"&amp;Grunddata!$D$19*100 &amp; "%",IF(B16&lt;=Grunddata!$C$20,Grunddata!$A$20&amp;"-"&amp;Grunddata!$D$20*100 &amp; "%",IF(B16&lt;=Grunddata!$C$21,Grunddata!$A$21&amp;"-"&amp;Grunddata!$D$21*100 &amp; "%",IF(B16&lt;=Grunddata!$C$22,Grunddata!$A$22&amp;"-"&amp;Grunddata!$D$22*100 &amp; "%","-"))))))</f>
        <v>A-100%</v>
      </c>
      <c r="S16">
        <f>IF(LEFT(A16,1)="A",Grunddata!$S$17,IF(LEFT(A16,1)="B",Grunddata!$S$18,IF(LEFT(A16,1)="C",Grunddata!$S$19,IF(LEFT(A16,1)="D",Grunddata!$S$20,IF(LEFT(A16,1)="E",Grunddata!$S$21,0)))))</f>
        <v>5.46</v>
      </c>
      <c r="T16">
        <f t="shared" si="6"/>
        <v>0</v>
      </c>
    </row>
    <row r="17" spans="1:20" x14ac:dyDescent="0.25">
      <c r="A17" s="90" t="str">
        <f t="shared" si="3"/>
        <v>A-100%</v>
      </c>
      <c r="B17" s="91">
        <f>Kalender!A103</f>
        <v>46124</v>
      </c>
      <c r="C17" s="92" t="str">
        <f>Kalender!B103</f>
        <v>Sön</v>
      </c>
      <c r="D17" s="93" t="str">
        <f>Kalender!C103</f>
        <v/>
      </c>
      <c r="E17" s="19"/>
      <c r="F17" s="17"/>
      <c r="G17" s="17"/>
      <c r="H17" s="17"/>
      <c r="I17" s="17"/>
      <c r="J17" s="17"/>
      <c r="K17" s="94" t="str">
        <f t="shared" si="4"/>
        <v/>
      </c>
      <c r="L17" s="23"/>
      <c r="M17" s="24"/>
      <c r="N17" s="79">
        <f t="shared" si="5"/>
        <v>0</v>
      </c>
      <c r="O17" s="79">
        <f t="shared" si="0"/>
        <v>0</v>
      </c>
      <c r="P17" s="79">
        <f t="shared" si="1"/>
        <v>0</v>
      </c>
      <c r="Q17" s="30" t="str">
        <f t="shared" si="2"/>
        <v/>
      </c>
      <c r="R17" s="73" t="str">
        <f>IF(B17&lt;Grunddata!$B$18,"-",IF(B17&lt;=Grunddata!$C$18,Grunddata!$A$18&amp;"-"&amp;Grunddata!$D$18*100 &amp; "%",IF(B17&lt;=Grunddata!$C$19,Grunddata!$A$19&amp;"-"&amp;Grunddata!$D$19*100 &amp; "%",IF(B17&lt;=Grunddata!$C$20,Grunddata!$A$20&amp;"-"&amp;Grunddata!$D$20*100 &amp; "%",IF(B17&lt;=Grunddata!$C$21,Grunddata!$A$21&amp;"-"&amp;Grunddata!$D$21*100 &amp; "%",IF(B17&lt;=Grunddata!$C$22,Grunddata!$A$22&amp;"-"&amp;Grunddata!$D$22*100 &amp; "%","-"))))))</f>
        <v>A-100%</v>
      </c>
      <c r="S17">
        <f>IF(LEFT(A17,1)="A",Grunddata!$S$17,IF(LEFT(A17,1)="B",Grunddata!$S$18,IF(LEFT(A17,1)="C",Grunddata!$S$19,IF(LEFT(A17,1)="D",Grunddata!$S$20,IF(LEFT(A17,1)="E",Grunddata!$S$21,0)))))</f>
        <v>5.46</v>
      </c>
      <c r="T17">
        <f t="shared" si="6"/>
        <v>0</v>
      </c>
    </row>
    <row r="18" spans="1:20" x14ac:dyDescent="0.25">
      <c r="A18" s="90" t="str">
        <f t="shared" si="3"/>
        <v>A-100%</v>
      </c>
      <c r="B18" s="91">
        <f>Kalender!A104</f>
        <v>46125</v>
      </c>
      <c r="C18" s="92" t="str">
        <f>Kalender!B104</f>
        <v>Mån</v>
      </c>
      <c r="D18" s="93" t="str">
        <f>Kalender!C104</f>
        <v/>
      </c>
      <c r="E18" s="19"/>
      <c r="F18" s="17"/>
      <c r="G18" s="17"/>
      <c r="H18" s="17"/>
      <c r="I18" s="17"/>
      <c r="J18" s="17"/>
      <c r="K18" s="94" t="str">
        <f t="shared" si="4"/>
        <v/>
      </c>
      <c r="L18" s="23"/>
      <c r="M18" s="24"/>
      <c r="N18" s="79">
        <f t="shared" si="5"/>
        <v>0</v>
      </c>
      <c r="O18" s="79">
        <f t="shared" si="0"/>
        <v>0</v>
      </c>
      <c r="P18" s="79">
        <f t="shared" si="1"/>
        <v>0</v>
      </c>
      <c r="Q18" s="30" t="str">
        <f t="shared" si="2"/>
        <v/>
      </c>
      <c r="R18" s="73" t="str">
        <f>IF(B18&lt;Grunddata!$B$18,"-",IF(B18&lt;=Grunddata!$C$18,Grunddata!$A$18&amp;"-"&amp;Grunddata!$D$18*100 &amp; "%",IF(B18&lt;=Grunddata!$C$19,Grunddata!$A$19&amp;"-"&amp;Grunddata!$D$19*100 &amp; "%",IF(B18&lt;=Grunddata!$C$20,Grunddata!$A$20&amp;"-"&amp;Grunddata!$D$20*100 &amp; "%",IF(B18&lt;=Grunddata!$C$21,Grunddata!$A$21&amp;"-"&amp;Grunddata!$D$21*100 &amp; "%",IF(B18&lt;=Grunddata!$C$22,Grunddata!$A$22&amp;"-"&amp;Grunddata!$D$22*100 &amp; "%","-"))))))</f>
        <v>A-100%</v>
      </c>
      <c r="S18">
        <f>IF(LEFT(A18,1)="A",Grunddata!$S$17,IF(LEFT(A18,1)="B",Grunddata!$S$18,IF(LEFT(A18,1)="C",Grunddata!$S$19,IF(LEFT(A18,1)="D",Grunddata!$S$20,IF(LEFT(A18,1)="E",Grunddata!$S$21,0)))))</f>
        <v>5.46</v>
      </c>
      <c r="T18">
        <f t="shared" si="6"/>
        <v>0</v>
      </c>
    </row>
    <row r="19" spans="1:20" x14ac:dyDescent="0.25">
      <c r="A19" s="90" t="str">
        <f t="shared" si="3"/>
        <v>A-100%</v>
      </c>
      <c r="B19" s="91">
        <f>Kalender!A105</f>
        <v>46126</v>
      </c>
      <c r="C19" s="92" t="str">
        <f>Kalender!B105</f>
        <v>Tis</v>
      </c>
      <c r="D19" s="93" t="str">
        <f>Kalender!C105</f>
        <v/>
      </c>
      <c r="E19" s="19"/>
      <c r="F19" s="17"/>
      <c r="G19" s="17"/>
      <c r="H19" s="17"/>
      <c r="I19" s="17"/>
      <c r="J19" s="17"/>
      <c r="K19" s="94" t="str">
        <f t="shared" si="4"/>
        <v/>
      </c>
      <c r="L19" s="23"/>
      <c r="M19" s="24"/>
      <c r="N19" s="79">
        <f t="shared" si="5"/>
        <v>0</v>
      </c>
      <c r="O19" s="79">
        <f t="shared" si="0"/>
        <v>0</v>
      </c>
      <c r="P19" s="79">
        <f t="shared" si="1"/>
        <v>0</v>
      </c>
      <c r="Q19" s="30" t="str">
        <f t="shared" si="2"/>
        <v/>
      </c>
      <c r="R19" s="73" t="str">
        <f>IF(B19&lt;Grunddata!$B$18,"-",IF(B19&lt;=Grunddata!$C$18,Grunddata!$A$18&amp;"-"&amp;Grunddata!$D$18*100 &amp; "%",IF(B19&lt;=Grunddata!$C$19,Grunddata!$A$19&amp;"-"&amp;Grunddata!$D$19*100 &amp; "%",IF(B19&lt;=Grunddata!$C$20,Grunddata!$A$20&amp;"-"&amp;Grunddata!$D$20*100 &amp; "%",IF(B19&lt;=Grunddata!$C$21,Grunddata!$A$21&amp;"-"&amp;Grunddata!$D$21*100 &amp; "%",IF(B19&lt;=Grunddata!$C$22,Grunddata!$A$22&amp;"-"&amp;Grunddata!$D$22*100 &amp; "%","-"))))))</f>
        <v>A-100%</v>
      </c>
      <c r="S19">
        <f>IF(LEFT(A19,1)="A",Grunddata!$S$17,IF(LEFT(A19,1)="B",Grunddata!$S$18,IF(LEFT(A19,1)="C",Grunddata!$S$19,IF(LEFT(A19,1)="D",Grunddata!$S$20,IF(LEFT(A19,1)="E",Grunddata!$S$21,0)))))</f>
        <v>5.46</v>
      </c>
      <c r="T19">
        <f t="shared" si="6"/>
        <v>0</v>
      </c>
    </row>
    <row r="20" spans="1:20" x14ac:dyDescent="0.25">
      <c r="A20" s="90" t="str">
        <f t="shared" si="3"/>
        <v>A-100%</v>
      </c>
      <c r="B20" s="91">
        <f>Kalender!A106</f>
        <v>46127</v>
      </c>
      <c r="C20" s="92" t="str">
        <f>Kalender!B106</f>
        <v>Ons</v>
      </c>
      <c r="D20" s="93" t="str">
        <f>Kalender!C106</f>
        <v/>
      </c>
      <c r="E20" s="19"/>
      <c r="F20" s="17"/>
      <c r="G20" s="17"/>
      <c r="H20" s="17"/>
      <c r="I20" s="17"/>
      <c r="J20" s="17"/>
      <c r="K20" s="94" t="str">
        <f t="shared" si="4"/>
        <v/>
      </c>
      <c r="L20" s="23"/>
      <c r="M20" s="24"/>
      <c r="N20" s="79">
        <f t="shared" si="5"/>
        <v>0</v>
      </c>
      <c r="O20" s="79">
        <f t="shared" si="0"/>
        <v>0</v>
      </c>
      <c r="P20" s="79">
        <f t="shared" si="1"/>
        <v>0</v>
      </c>
      <c r="Q20" s="30" t="str">
        <f t="shared" si="2"/>
        <v/>
      </c>
      <c r="R20" s="73" t="str">
        <f>IF(B20&lt;Grunddata!$B$18,"-",IF(B20&lt;=Grunddata!$C$18,Grunddata!$A$18&amp;"-"&amp;Grunddata!$D$18*100 &amp; "%",IF(B20&lt;=Grunddata!$C$19,Grunddata!$A$19&amp;"-"&amp;Grunddata!$D$19*100 &amp; "%",IF(B20&lt;=Grunddata!$C$20,Grunddata!$A$20&amp;"-"&amp;Grunddata!$D$20*100 &amp; "%",IF(B20&lt;=Grunddata!$C$21,Grunddata!$A$21&amp;"-"&amp;Grunddata!$D$21*100 &amp; "%",IF(B20&lt;=Grunddata!$C$22,Grunddata!$A$22&amp;"-"&amp;Grunddata!$D$22*100 &amp; "%","-"))))))</f>
        <v>A-100%</v>
      </c>
      <c r="S20">
        <f>IF(LEFT(A20,1)="A",Grunddata!$S$17,IF(LEFT(A20,1)="B",Grunddata!$S$18,IF(LEFT(A20,1)="C",Grunddata!$S$19,IF(LEFT(A20,1)="D",Grunddata!$S$20,IF(LEFT(A20,1)="E",Grunddata!$S$21,0)))))</f>
        <v>5.46</v>
      </c>
      <c r="T20">
        <f t="shared" si="6"/>
        <v>0</v>
      </c>
    </row>
    <row r="21" spans="1:20" x14ac:dyDescent="0.25">
      <c r="A21" s="90" t="str">
        <f t="shared" si="3"/>
        <v>A-100%</v>
      </c>
      <c r="B21" s="91">
        <f>Kalender!A107</f>
        <v>46128</v>
      </c>
      <c r="C21" s="92" t="str">
        <f>Kalender!B107</f>
        <v>Tor</v>
      </c>
      <c r="D21" s="93" t="str">
        <f>Kalender!C107</f>
        <v/>
      </c>
      <c r="E21" s="19"/>
      <c r="F21" s="17"/>
      <c r="G21" s="17"/>
      <c r="H21" s="17"/>
      <c r="I21" s="17"/>
      <c r="J21" s="17"/>
      <c r="K21" s="94" t="str">
        <f t="shared" si="4"/>
        <v/>
      </c>
      <c r="L21" s="23"/>
      <c r="M21" s="24"/>
      <c r="N21" s="79">
        <f t="shared" si="5"/>
        <v>0</v>
      </c>
      <c r="O21" s="79">
        <f t="shared" si="0"/>
        <v>0</v>
      </c>
      <c r="P21" s="79">
        <f t="shared" si="1"/>
        <v>0</v>
      </c>
      <c r="Q21" s="30" t="str">
        <f t="shared" si="2"/>
        <v/>
      </c>
      <c r="R21" s="73" t="str">
        <f>IF(B21&lt;Grunddata!$B$18,"-",IF(B21&lt;=Grunddata!$C$18,Grunddata!$A$18&amp;"-"&amp;Grunddata!$D$18*100 &amp; "%",IF(B21&lt;=Grunddata!$C$19,Grunddata!$A$19&amp;"-"&amp;Grunddata!$D$19*100 &amp; "%",IF(B21&lt;=Grunddata!$C$20,Grunddata!$A$20&amp;"-"&amp;Grunddata!$D$20*100 &amp; "%",IF(B21&lt;=Grunddata!$C$21,Grunddata!$A$21&amp;"-"&amp;Grunddata!$D$21*100 &amp; "%",IF(B21&lt;=Grunddata!$C$22,Grunddata!$A$22&amp;"-"&amp;Grunddata!$D$22*100 &amp; "%","-"))))))</f>
        <v>A-100%</v>
      </c>
      <c r="S21">
        <f>IF(LEFT(A21,1)="A",Grunddata!$S$17,IF(LEFT(A21,1)="B",Grunddata!$S$18,IF(LEFT(A21,1)="C",Grunddata!$S$19,IF(LEFT(A21,1)="D",Grunddata!$S$20,IF(LEFT(A21,1)="E",Grunddata!$S$21,0)))))</f>
        <v>5.46</v>
      </c>
      <c r="T21">
        <f t="shared" si="6"/>
        <v>0</v>
      </c>
    </row>
    <row r="22" spans="1:20" x14ac:dyDescent="0.25">
      <c r="A22" s="90" t="str">
        <f t="shared" si="3"/>
        <v>A-100%</v>
      </c>
      <c r="B22" s="91">
        <f>Kalender!A108</f>
        <v>46129</v>
      </c>
      <c r="C22" s="92" t="str">
        <f>Kalender!B108</f>
        <v>Fre</v>
      </c>
      <c r="D22" s="93" t="str">
        <f>Kalender!C108</f>
        <v/>
      </c>
      <c r="E22" s="19"/>
      <c r="F22" s="17"/>
      <c r="G22" s="17"/>
      <c r="H22" s="17"/>
      <c r="I22" s="17"/>
      <c r="J22" s="17"/>
      <c r="K22" s="94" t="str">
        <f t="shared" si="4"/>
        <v/>
      </c>
      <c r="L22" s="23"/>
      <c r="M22" s="24"/>
      <c r="N22" s="79">
        <f t="shared" si="5"/>
        <v>0</v>
      </c>
      <c r="O22" s="79">
        <f t="shared" si="0"/>
        <v>0</v>
      </c>
      <c r="P22" s="79">
        <f t="shared" si="1"/>
        <v>0</v>
      </c>
      <c r="Q22" s="30" t="str">
        <f t="shared" si="2"/>
        <v/>
      </c>
      <c r="R22" s="73" t="str">
        <f>IF(B22&lt;Grunddata!$B$18,"-",IF(B22&lt;=Grunddata!$C$18,Grunddata!$A$18&amp;"-"&amp;Grunddata!$D$18*100 &amp; "%",IF(B22&lt;=Grunddata!$C$19,Grunddata!$A$19&amp;"-"&amp;Grunddata!$D$19*100 &amp; "%",IF(B22&lt;=Grunddata!$C$20,Grunddata!$A$20&amp;"-"&amp;Grunddata!$D$20*100 &amp; "%",IF(B22&lt;=Grunddata!$C$21,Grunddata!$A$21&amp;"-"&amp;Grunddata!$D$21*100 &amp; "%",IF(B22&lt;=Grunddata!$C$22,Grunddata!$A$22&amp;"-"&amp;Grunddata!$D$22*100 &amp; "%","-"))))))</f>
        <v>A-100%</v>
      </c>
      <c r="S22">
        <f>IF(LEFT(A22,1)="A",Grunddata!$S$17,IF(LEFT(A22,1)="B",Grunddata!$S$18,IF(LEFT(A22,1)="C",Grunddata!$S$19,IF(LEFT(A22,1)="D",Grunddata!$S$20,IF(LEFT(A22,1)="E",Grunddata!$S$21,0)))))</f>
        <v>5.46</v>
      </c>
      <c r="T22">
        <f t="shared" si="6"/>
        <v>0</v>
      </c>
    </row>
    <row r="23" spans="1:20" x14ac:dyDescent="0.25">
      <c r="A23" s="90" t="str">
        <f t="shared" si="3"/>
        <v>A-100%</v>
      </c>
      <c r="B23" s="91">
        <f>Kalender!A109</f>
        <v>46130</v>
      </c>
      <c r="C23" s="92" t="str">
        <f>Kalender!B109</f>
        <v>Lör</v>
      </c>
      <c r="D23" s="93" t="str">
        <f>Kalender!C109</f>
        <v/>
      </c>
      <c r="E23" s="19"/>
      <c r="F23" s="17"/>
      <c r="G23" s="17"/>
      <c r="H23" s="17"/>
      <c r="I23" s="17"/>
      <c r="J23" s="17"/>
      <c r="K23" s="94" t="str">
        <f t="shared" si="4"/>
        <v/>
      </c>
      <c r="L23" s="23"/>
      <c r="M23" s="24"/>
      <c r="N23" s="79">
        <f t="shared" si="5"/>
        <v>0</v>
      </c>
      <c r="O23" s="79">
        <f t="shared" si="0"/>
        <v>0</v>
      </c>
      <c r="P23" s="79">
        <f t="shared" si="1"/>
        <v>0</v>
      </c>
      <c r="Q23" s="30" t="str">
        <f t="shared" si="2"/>
        <v/>
      </c>
      <c r="R23" s="73" t="str">
        <f>IF(B23&lt;Grunddata!$B$18,"-",IF(B23&lt;=Grunddata!$C$18,Grunddata!$A$18&amp;"-"&amp;Grunddata!$D$18*100 &amp; "%",IF(B23&lt;=Grunddata!$C$19,Grunddata!$A$19&amp;"-"&amp;Grunddata!$D$19*100 &amp; "%",IF(B23&lt;=Grunddata!$C$20,Grunddata!$A$20&amp;"-"&amp;Grunddata!$D$20*100 &amp; "%",IF(B23&lt;=Grunddata!$C$21,Grunddata!$A$21&amp;"-"&amp;Grunddata!$D$21*100 &amp; "%",IF(B23&lt;=Grunddata!$C$22,Grunddata!$A$22&amp;"-"&amp;Grunddata!$D$22*100 &amp; "%","-"))))))</f>
        <v>A-100%</v>
      </c>
      <c r="S23">
        <f>IF(LEFT(A23,1)="A",Grunddata!$S$17,IF(LEFT(A23,1)="B",Grunddata!$S$18,IF(LEFT(A23,1)="C",Grunddata!$S$19,IF(LEFT(A23,1)="D",Grunddata!$S$20,IF(LEFT(A23,1)="E",Grunddata!$S$21,0)))))</f>
        <v>5.46</v>
      </c>
      <c r="T23">
        <f t="shared" si="6"/>
        <v>0</v>
      </c>
    </row>
    <row r="24" spans="1:20" x14ac:dyDescent="0.25">
      <c r="A24" s="90" t="str">
        <f t="shared" si="3"/>
        <v>A-100%</v>
      </c>
      <c r="B24" s="91">
        <f>Kalender!A110</f>
        <v>46131</v>
      </c>
      <c r="C24" s="92" t="str">
        <f>Kalender!B110</f>
        <v>Sön</v>
      </c>
      <c r="D24" s="93" t="str">
        <f>Kalender!C110</f>
        <v/>
      </c>
      <c r="E24" s="19"/>
      <c r="F24" s="17"/>
      <c r="G24" s="17"/>
      <c r="H24" s="17"/>
      <c r="I24" s="17"/>
      <c r="J24" s="17"/>
      <c r="K24" s="94" t="str">
        <f t="shared" si="4"/>
        <v/>
      </c>
      <c r="L24" s="23"/>
      <c r="M24" s="24"/>
      <c r="N24" s="79">
        <f t="shared" si="5"/>
        <v>0</v>
      </c>
      <c r="O24" s="79">
        <f t="shared" si="0"/>
        <v>0</v>
      </c>
      <c r="P24" s="79">
        <f t="shared" si="1"/>
        <v>0</v>
      </c>
      <c r="Q24" s="30" t="str">
        <f t="shared" si="2"/>
        <v/>
      </c>
      <c r="R24" s="73" t="str">
        <f>IF(B24&lt;Grunddata!$B$18,"-",IF(B24&lt;=Grunddata!$C$18,Grunddata!$A$18&amp;"-"&amp;Grunddata!$D$18*100 &amp; "%",IF(B24&lt;=Grunddata!$C$19,Grunddata!$A$19&amp;"-"&amp;Grunddata!$D$19*100 &amp; "%",IF(B24&lt;=Grunddata!$C$20,Grunddata!$A$20&amp;"-"&amp;Grunddata!$D$20*100 &amp; "%",IF(B24&lt;=Grunddata!$C$21,Grunddata!$A$21&amp;"-"&amp;Grunddata!$D$21*100 &amp; "%",IF(B24&lt;=Grunddata!$C$22,Grunddata!$A$22&amp;"-"&amp;Grunddata!$D$22*100 &amp; "%","-"))))))</f>
        <v>A-100%</v>
      </c>
      <c r="S24">
        <f>IF(LEFT(A24,1)="A",Grunddata!$S$17,IF(LEFT(A24,1)="B",Grunddata!$S$18,IF(LEFT(A24,1)="C",Grunddata!$S$19,IF(LEFT(A24,1)="D",Grunddata!$S$20,IF(LEFT(A24,1)="E",Grunddata!$S$21,0)))))</f>
        <v>5.46</v>
      </c>
      <c r="T24">
        <f t="shared" si="6"/>
        <v>0</v>
      </c>
    </row>
    <row r="25" spans="1:20" x14ac:dyDescent="0.25">
      <c r="A25" s="90" t="str">
        <f t="shared" si="3"/>
        <v>A-100%</v>
      </c>
      <c r="B25" s="91">
        <f>Kalender!A111</f>
        <v>46132</v>
      </c>
      <c r="C25" s="92" t="str">
        <f>Kalender!B111</f>
        <v>Mån</v>
      </c>
      <c r="D25" s="93" t="str">
        <f>Kalender!C111</f>
        <v/>
      </c>
      <c r="E25" s="19"/>
      <c r="F25" s="17"/>
      <c r="G25" s="17"/>
      <c r="H25" s="17"/>
      <c r="I25" s="17"/>
      <c r="J25" s="17"/>
      <c r="K25" s="94" t="str">
        <f t="shared" si="4"/>
        <v/>
      </c>
      <c r="L25" s="23"/>
      <c r="M25" s="24"/>
      <c r="N25" s="79">
        <f t="shared" si="5"/>
        <v>0</v>
      </c>
      <c r="O25" s="79">
        <f t="shared" si="0"/>
        <v>0</v>
      </c>
      <c r="P25" s="79">
        <f t="shared" si="1"/>
        <v>0</v>
      </c>
      <c r="Q25" s="30" t="str">
        <f t="shared" si="2"/>
        <v/>
      </c>
      <c r="R25" s="73" t="str">
        <f>IF(B25&lt;Grunddata!$B$18,"-",IF(B25&lt;=Grunddata!$C$18,Grunddata!$A$18&amp;"-"&amp;Grunddata!$D$18*100 &amp; "%",IF(B25&lt;=Grunddata!$C$19,Grunddata!$A$19&amp;"-"&amp;Grunddata!$D$19*100 &amp; "%",IF(B25&lt;=Grunddata!$C$20,Grunddata!$A$20&amp;"-"&amp;Grunddata!$D$20*100 &amp; "%",IF(B25&lt;=Grunddata!$C$21,Grunddata!$A$21&amp;"-"&amp;Grunddata!$D$21*100 &amp; "%",IF(B25&lt;=Grunddata!$C$22,Grunddata!$A$22&amp;"-"&amp;Grunddata!$D$22*100 &amp; "%","-"))))))</f>
        <v>A-100%</v>
      </c>
      <c r="S25">
        <f>IF(LEFT(A25,1)="A",Grunddata!$S$17,IF(LEFT(A25,1)="B",Grunddata!$S$18,IF(LEFT(A25,1)="C",Grunddata!$S$19,IF(LEFT(A25,1)="D",Grunddata!$S$20,IF(LEFT(A25,1)="E",Grunddata!$S$21,0)))))</f>
        <v>5.46</v>
      </c>
      <c r="T25">
        <f t="shared" si="6"/>
        <v>0</v>
      </c>
    </row>
    <row r="26" spans="1:20" x14ac:dyDescent="0.25">
      <c r="A26" s="90" t="str">
        <f t="shared" si="3"/>
        <v>A-100%</v>
      </c>
      <c r="B26" s="91">
        <f>Kalender!A112</f>
        <v>46133</v>
      </c>
      <c r="C26" s="92" t="str">
        <f>Kalender!B112</f>
        <v>Tis</v>
      </c>
      <c r="D26" s="93" t="str">
        <f>Kalender!C112</f>
        <v/>
      </c>
      <c r="E26" s="19"/>
      <c r="F26" s="17"/>
      <c r="G26" s="17"/>
      <c r="H26" s="17"/>
      <c r="I26" s="17"/>
      <c r="J26" s="17"/>
      <c r="K26" s="94" t="str">
        <f t="shared" si="4"/>
        <v/>
      </c>
      <c r="L26" s="23"/>
      <c r="M26" s="24"/>
      <c r="N26" s="79">
        <f t="shared" si="5"/>
        <v>0</v>
      </c>
      <c r="O26" s="79">
        <f t="shared" si="0"/>
        <v>0</v>
      </c>
      <c r="P26" s="79">
        <f t="shared" si="1"/>
        <v>0</v>
      </c>
      <c r="Q26" s="30" t="str">
        <f t="shared" si="2"/>
        <v/>
      </c>
      <c r="R26" s="73" t="str">
        <f>IF(B26&lt;Grunddata!$B$18,"-",IF(B26&lt;=Grunddata!$C$18,Grunddata!$A$18&amp;"-"&amp;Grunddata!$D$18*100 &amp; "%",IF(B26&lt;=Grunddata!$C$19,Grunddata!$A$19&amp;"-"&amp;Grunddata!$D$19*100 &amp; "%",IF(B26&lt;=Grunddata!$C$20,Grunddata!$A$20&amp;"-"&amp;Grunddata!$D$20*100 &amp; "%",IF(B26&lt;=Grunddata!$C$21,Grunddata!$A$21&amp;"-"&amp;Grunddata!$D$21*100 &amp; "%",IF(B26&lt;=Grunddata!$C$22,Grunddata!$A$22&amp;"-"&amp;Grunddata!$D$22*100 &amp; "%","-"))))))</f>
        <v>A-100%</v>
      </c>
      <c r="S26">
        <f>IF(LEFT(A26,1)="A",Grunddata!$S$17,IF(LEFT(A26,1)="B",Grunddata!$S$18,IF(LEFT(A26,1)="C",Grunddata!$S$19,IF(LEFT(A26,1)="D",Grunddata!$S$20,IF(LEFT(A26,1)="E",Grunddata!$S$21,0)))))</f>
        <v>5.46</v>
      </c>
      <c r="T26">
        <f t="shared" si="6"/>
        <v>0</v>
      </c>
    </row>
    <row r="27" spans="1:20" x14ac:dyDescent="0.25">
      <c r="A27" s="90" t="str">
        <f t="shared" si="3"/>
        <v>A-100%</v>
      </c>
      <c r="B27" s="91">
        <f>Kalender!A113</f>
        <v>46134</v>
      </c>
      <c r="C27" s="92" t="str">
        <f>Kalender!B113</f>
        <v>Ons</v>
      </c>
      <c r="D27" s="93" t="str">
        <f>Kalender!C113</f>
        <v/>
      </c>
      <c r="E27" s="19"/>
      <c r="F27" s="17"/>
      <c r="G27" s="17"/>
      <c r="H27" s="17"/>
      <c r="I27" s="17"/>
      <c r="J27" s="17"/>
      <c r="K27" s="94" t="str">
        <f t="shared" si="4"/>
        <v/>
      </c>
      <c r="L27" s="23"/>
      <c r="M27" s="24"/>
      <c r="N27" s="79">
        <f t="shared" si="5"/>
        <v>0</v>
      </c>
      <c r="O27" s="79">
        <f t="shared" si="0"/>
        <v>0</v>
      </c>
      <c r="P27" s="79">
        <f t="shared" si="1"/>
        <v>0</v>
      </c>
      <c r="Q27" s="30" t="str">
        <f t="shared" si="2"/>
        <v/>
      </c>
      <c r="R27" s="73" t="str">
        <f>IF(B27&lt;Grunddata!$B$18,"-",IF(B27&lt;=Grunddata!$C$18,Grunddata!$A$18&amp;"-"&amp;Grunddata!$D$18*100 &amp; "%",IF(B27&lt;=Grunddata!$C$19,Grunddata!$A$19&amp;"-"&amp;Grunddata!$D$19*100 &amp; "%",IF(B27&lt;=Grunddata!$C$20,Grunddata!$A$20&amp;"-"&amp;Grunddata!$D$20*100 &amp; "%",IF(B27&lt;=Grunddata!$C$21,Grunddata!$A$21&amp;"-"&amp;Grunddata!$D$21*100 &amp; "%",IF(B27&lt;=Grunddata!$C$22,Grunddata!$A$22&amp;"-"&amp;Grunddata!$D$22*100 &amp; "%","-"))))))</f>
        <v>A-100%</v>
      </c>
      <c r="S27">
        <f>IF(LEFT(A27,1)="A",Grunddata!$S$17,IF(LEFT(A27,1)="B",Grunddata!$S$18,IF(LEFT(A27,1)="C",Grunddata!$S$19,IF(LEFT(A27,1)="D",Grunddata!$S$20,IF(LEFT(A27,1)="E",Grunddata!$S$21,0)))))</f>
        <v>5.46</v>
      </c>
      <c r="T27">
        <f t="shared" si="6"/>
        <v>0</v>
      </c>
    </row>
    <row r="28" spans="1:20" x14ac:dyDescent="0.25">
      <c r="A28" s="90" t="str">
        <f t="shared" si="3"/>
        <v>A-100%</v>
      </c>
      <c r="B28" s="91">
        <f>Kalender!A114</f>
        <v>46135</v>
      </c>
      <c r="C28" s="92" t="str">
        <f>Kalender!B114</f>
        <v>Tor</v>
      </c>
      <c r="D28" s="93" t="str">
        <f>Kalender!C114</f>
        <v/>
      </c>
      <c r="E28" s="19"/>
      <c r="F28" s="17"/>
      <c r="G28" s="17"/>
      <c r="H28" s="17"/>
      <c r="I28" s="17"/>
      <c r="J28" s="17"/>
      <c r="K28" s="94" t="str">
        <f t="shared" si="4"/>
        <v/>
      </c>
      <c r="L28" s="23"/>
      <c r="M28" s="24"/>
      <c r="N28" s="79">
        <f t="shared" si="5"/>
        <v>0</v>
      </c>
      <c r="O28" s="79">
        <f t="shared" si="0"/>
        <v>0</v>
      </c>
      <c r="P28" s="79">
        <f t="shared" si="1"/>
        <v>0</v>
      </c>
      <c r="Q28" s="30" t="str">
        <f t="shared" si="2"/>
        <v/>
      </c>
      <c r="R28" s="73" t="str">
        <f>IF(B28&lt;Grunddata!$B$18,"-",IF(B28&lt;=Grunddata!$C$18,Grunddata!$A$18&amp;"-"&amp;Grunddata!$D$18*100 &amp; "%",IF(B28&lt;=Grunddata!$C$19,Grunddata!$A$19&amp;"-"&amp;Grunddata!$D$19*100 &amp; "%",IF(B28&lt;=Grunddata!$C$20,Grunddata!$A$20&amp;"-"&amp;Grunddata!$D$20*100 &amp; "%",IF(B28&lt;=Grunddata!$C$21,Grunddata!$A$21&amp;"-"&amp;Grunddata!$D$21*100 &amp; "%",IF(B28&lt;=Grunddata!$C$22,Grunddata!$A$22&amp;"-"&amp;Grunddata!$D$22*100 &amp; "%","-"))))))</f>
        <v>A-100%</v>
      </c>
      <c r="S28">
        <f>IF(LEFT(A28,1)="A",Grunddata!$S$17,IF(LEFT(A28,1)="B",Grunddata!$S$18,IF(LEFT(A28,1)="C",Grunddata!$S$19,IF(LEFT(A28,1)="D",Grunddata!$S$20,IF(LEFT(A28,1)="E",Grunddata!$S$21,0)))))</f>
        <v>5.46</v>
      </c>
      <c r="T28">
        <f t="shared" si="6"/>
        <v>0</v>
      </c>
    </row>
    <row r="29" spans="1:20" x14ac:dyDescent="0.25">
      <c r="A29" s="90" t="str">
        <f t="shared" si="3"/>
        <v>A-100%</v>
      </c>
      <c r="B29" s="91">
        <f>Kalender!A115</f>
        <v>46136</v>
      </c>
      <c r="C29" s="92" t="str">
        <f>Kalender!B115</f>
        <v>Fre</v>
      </c>
      <c r="D29" s="93" t="str">
        <f>Kalender!C115</f>
        <v/>
      </c>
      <c r="E29" s="19"/>
      <c r="F29" s="17"/>
      <c r="G29" s="17"/>
      <c r="H29" s="17"/>
      <c r="I29" s="17"/>
      <c r="J29" s="17"/>
      <c r="K29" s="94" t="str">
        <f t="shared" si="4"/>
        <v/>
      </c>
      <c r="L29" s="23"/>
      <c r="M29" s="24"/>
      <c r="N29" s="79">
        <f t="shared" si="5"/>
        <v>0</v>
      </c>
      <c r="O29" s="79">
        <f t="shared" si="0"/>
        <v>0</v>
      </c>
      <c r="P29" s="79">
        <f t="shared" si="1"/>
        <v>0</v>
      </c>
      <c r="Q29" s="30" t="str">
        <f t="shared" si="2"/>
        <v/>
      </c>
      <c r="R29" s="73" t="str">
        <f>IF(B29&lt;Grunddata!$B$18,"-",IF(B29&lt;=Grunddata!$C$18,Grunddata!$A$18&amp;"-"&amp;Grunddata!$D$18*100 &amp; "%",IF(B29&lt;=Grunddata!$C$19,Grunddata!$A$19&amp;"-"&amp;Grunddata!$D$19*100 &amp; "%",IF(B29&lt;=Grunddata!$C$20,Grunddata!$A$20&amp;"-"&amp;Grunddata!$D$20*100 &amp; "%",IF(B29&lt;=Grunddata!$C$21,Grunddata!$A$21&amp;"-"&amp;Grunddata!$D$21*100 &amp; "%",IF(B29&lt;=Grunddata!$C$22,Grunddata!$A$22&amp;"-"&amp;Grunddata!$D$22*100 &amp; "%","-"))))))</f>
        <v>A-100%</v>
      </c>
      <c r="S29">
        <f>IF(LEFT(A29,1)="A",Grunddata!$S$17,IF(LEFT(A29,1)="B",Grunddata!$S$18,IF(LEFT(A29,1)="C",Grunddata!$S$19,IF(LEFT(A29,1)="D",Grunddata!$S$20,IF(LEFT(A29,1)="E",Grunddata!$S$21,0)))))</f>
        <v>5.46</v>
      </c>
      <c r="T29">
        <f t="shared" si="6"/>
        <v>0</v>
      </c>
    </row>
    <row r="30" spans="1:20" x14ac:dyDescent="0.25">
      <c r="A30" s="90" t="str">
        <f t="shared" si="3"/>
        <v>A-100%</v>
      </c>
      <c r="B30" s="91">
        <f>Kalender!A116</f>
        <v>46137</v>
      </c>
      <c r="C30" s="92" t="str">
        <f>Kalender!B116</f>
        <v>Lör</v>
      </c>
      <c r="D30" s="93" t="str">
        <f>Kalender!C116</f>
        <v/>
      </c>
      <c r="E30" s="19"/>
      <c r="F30" s="17"/>
      <c r="G30" s="17"/>
      <c r="H30" s="17"/>
      <c r="I30" s="17"/>
      <c r="J30" s="17"/>
      <c r="K30" s="94" t="str">
        <f t="shared" si="4"/>
        <v/>
      </c>
      <c r="L30" s="23"/>
      <c r="M30" s="24"/>
      <c r="N30" s="79">
        <f t="shared" si="5"/>
        <v>0</v>
      </c>
      <c r="O30" s="79">
        <f t="shared" si="0"/>
        <v>0</v>
      </c>
      <c r="P30" s="79">
        <f t="shared" si="1"/>
        <v>0</v>
      </c>
      <c r="Q30" s="30" t="str">
        <f t="shared" si="2"/>
        <v/>
      </c>
      <c r="R30" s="73" t="str">
        <f>IF(B30&lt;Grunddata!$B$18,"-",IF(B30&lt;=Grunddata!$C$18,Grunddata!$A$18&amp;"-"&amp;Grunddata!$D$18*100 &amp; "%",IF(B30&lt;=Grunddata!$C$19,Grunddata!$A$19&amp;"-"&amp;Grunddata!$D$19*100 &amp; "%",IF(B30&lt;=Grunddata!$C$20,Grunddata!$A$20&amp;"-"&amp;Grunddata!$D$20*100 &amp; "%",IF(B30&lt;=Grunddata!$C$21,Grunddata!$A$21&amp;"-"&amp;Grunddata!$D$21*100 &amp; "%",IF(B30&lt;=Grunddata!$C$22,Grunddata!$A$22&amp;"-"&amp;Grunddata!$D$22*100 &amp; "%","-"))))))</f>
        <v>A-100%</v>
      </c>
      <c r="S30">
        <f>IF(LEFT(A30,1)="A",Grunddata!$S$17,IF(LEFT(A30,1)="B",Grunddata!$S$18,IF(LEFT(A30,1)="C",Grunddata!$S$19,IF(LEFT(A30,1)="D",Grunddata!$S$20,IF(LEFT(A30,1)="E",Grunddata!$S$21,0)))))</f>
        <v>5.46</v>
      </c>
      <c r="T30">
        <f t="shared" si="6"/>
        <v>0</v>
      </c>
    </row>
    <row r="31" spans="1:20" x14ac:dyDescent="0.25">
      <c r="A31" s="90" t="str">
        <f t="shared" si="3"/>
        <v>A-100%</v>
      </c>
      <c r="B31" s="91">
        <f>Kalender!A117</f>
        <v>46138</v>
      </c>
      <c r="C31" s="92" t="str">
        <f>Kalender!B117</f>
        <v>Sön</v>
      </c>
      <c r="D31" s="93" t="str">
        <f>Kalender!C117</f>
        <v/>
      </c>
      <c r="E31" s="19"/>
      <c r="F31" s="17"/>
      <c r="G31" s="17"/>
      <c r="H31" s="17"/>
      <c r="I31" s="17"/>
      <c r="J31" s="17"/>
      <c r="K31" s="94" t="str">
        <f t="shared" si="4"/>
        <v/>
      </c>
      <c r="L31" s="23"/>
      <c r="M31" s="24"/>
      <c r="N31" s="79">
        <f t="shared" si="5"/>
        <v>0</v>
      </c>
      <c r="O31" s="79">
        <f t="shared" si="0"/>
        <v>0</v>
      </c>
      <c r="P31" s="79">
        <f t="shared" si="1"/>
        <v>0</v>
      </c>
      <c r="Q31" s="30" t="str">
        <f t="shared" si="2"/>
        <v/>
      </c>
      <c r="R31" s="73" t="str">
        <f>IF(B31&lt;Grunddata!$B$18,"-",IF(B31&lt;=Grunddata!$C$18,Grunddata!$A$18&amp;"-"&amp;Grunddata!$D$18*100 &amp; "%",IF(B31&lt;=Grunddata!$C$19,Grunddata!$A$19&amp;"-"&amp;Grunddata!$D$19*100 &amp; "%",IF(B31&lt;=Grunddata!$C$20,Grunddata!$A$20&amp;"-"&amp;Grunddata!$D$20*100 &amp; "%",IF(B31&lt;=Grunddata!$C$21,Grunddata!$A$21&amp;"-"&amp;Grunddata!$D$21*100 &amp; "%",IF(B31&lt;=Grunddata!$C$22,Grunddata!$A$22&amp;"-"&amp;Grunddata!$D$22*100 &amp; "%","-"))))))</f>
        <v>A-100%</v>
      </c>
      <c r="S31">
        <f>IF(LEFT(A31,1)="A",Grunddata!$S$17,IF(LEFT(A31,1)="B",Grunddata!$S$18,IF(LEFT(A31,1)="C",Grunddata!$S$19,IF(LEFT(A31,1)="D",Grunddata!$S$20,IF(LEFT(A31,1)="E",Grunddata!$S$21,0)))))</f>
        <v>5.46</v>
      </c>
      <c r="T31">
        <f t="shared" si="6"/>
        <v>0</v>
      </c>
    </row>
    <row r="32" spans="1:20" x14ac:dyDescent="0.25">
      <c r="A32" s="90" t="str">
        <f t="shared" si="3"/>
        <v>A-100%</v>
      </c>
      <c r="B32" s="91">
        <f>Kalender!A118</f>
        <v>46139</v>
      </c>
      <c r="C32" s="92" t="str">
        <f>Kalender!B118</f>
        <v>Mån</v>
      </c>
      <c r="D32" s="93" t="str">
        <f>Kalender!C118</f>
        <v/>
      </c>
      <c r="E32" s="19"/>
      <c r="F32" s="17"/>
      <c r="G32" s="17"/>
      <c r="H32" s="17"/>
      <c r="I32" s="17"/>
      <c r="J32" s="17"/>
      <c r="K32" s="94" t="str">
        <f t="shared" si="4"/>
        <v/>
      </c>
      <c r="L32" s="23"/>
      <c r="M32" s="24"/>
      <c r="N32" s="79">
        <f t="shared" si="5"/>
        <v>0</v>
      </c>
      <c r="O32" s="79">
        <f t="shared" si="0"/>
        <v>0</v>
      </c>
      <c r="P32" s="79">
        <f t="shared" si="1"/>
        <v>0</v>
      </c>
      <c r="Q32" s="30" t="str">
        <f t="shared" si="2"/>
        <v/>
      </c>
      <c r="R32" s="73" t="str">
        <f>IF(B32&lt;Grunddata!$B$18,"-",IF(B32&lt;=Grunddata!$C$18,Grunddata!$A$18&amp;"-"&amp;Grunddata!$D$18*100 &amp; "%",IF(B32&lt;=Grunddata!$C$19,Grunddata!$A$19&amp;"-"&amp;Grunddata!$D$19*100 &amp; "%",IF(B32&lt;=Grunddata!$C$20,Grunddata!$A$20&amp;"-"&amp;Grunddata!$D$20*100 &amp; "%",IF(B32&lt;=Grunddata!$C$21,Grunddata!$A$21&amp;"-"&amp;Grunddata!$D$21*100 &amp; "%",IF(B32&lt;=Grunddata!$C$22,Grunddata!$A$22&amp;"-"&amp;Grunddata!$D$22*100 &amp; "%","-"))))))</f>
        <v>A-100%</v>
      </c>
      <c r="S32">
        <f>IF(LEFT(A32,1)="A",Grunddata!$S$17,IF(LEFT(A32,1)="B",Grunddata!$S$18,IF(LEFT(A32,1)="C",Grunddata!$S$19,IF(LEFT(A32,1)="D",Grunddata!$S$20,IF(LEFT(A32,1)="E",Grunddata!$S$21,0)))))</f>
        <v>5.46</v>
      </c>
      <c r="T32">
        <f t="shared" si="6"/>
        <v>0</v>
      </c>
    </row>
    <row r="33" spans="1:20" x14ac:dyDescent="0.25">
      <c r="A33" s="90" t="str">
        <f t="shared" si="3"/>
        <v>A-100%</v>
      </c>
      <c r="B33" s="91">
        <f>Kalender!A119</f>
        <v>46140</v>
      </c>
      <c r="C33" s="92" t="str">
        <f>Kalender!B119</f>
        <v>Tis</v>
      </c>
      <c r="D33" s="93" t="str">
        <f>Kalender!C119</f>
        <v/>
      </c>
      <c r="E33" s="19"/>
      <c r="F33" s="17"/>
      <c r="G33" s="17"/>
      <c r="H33" s="17"/>
      <c r="I33" s="17"/>
      <c r="J33" s="17"/>
      <c r="K33" s="94" t="str">
        <f t="shared" si="4"/>
        <v/>
      </c>
      <c r="L33" s="23"/>
      <c r="M33" s="24"/>
      <c r="N33" s="79">
        <f t="shared" si="5"/>
        <v>0</v>
      </c>
      <c r="O33" s="79">
        <f t="shared" si="0"/>
        <v>0</v>
      </c>
      <c r="P33" s="79">
        <f t="shared" si="1"/>
        <v>0</v>
      </c>
      <c r="Q33" s="30" t="str">
        <f t="shared" si="2"/>
        <v/>
      </c>
      <c r="R33" s="73" t="str">
        <f>IF(B33&lt;Grunddata!$B$18,"-",IF(B33&lt;=Grunddata!$C$18,Grunddata!$A$18&amp;"-"&amp;Grunddata!$D$18*100 &amp; "%",IF(B33&lt;=Grunddata!$C$19,Grunddata!$A$19&amp;"-"&amp;Grunddata!$D$19*100 &amp; "%",IF(B33&lt;=Grunddata!$C$20,Grunddata!$A$20&amp;"-"&amp;Grunddata!$D$20*100 &amp; "%",IF(B33&lt;=Grunddata!$C$21,Grunddata!$A$21&amp;"-"&amp;Grunddata!$D$21*100 &amp; "%",IF(B33&lt;=Grunddata!$C$22,Grunddata!$A$22&amp;"-"&amp;Grunddata!$D$22*100 &amp; "%","-"))))))</f>
        <v>A-100%</v>
      </c>
      <c r="S33">
        <f>IF(LEFT(A33,1)="A",Grunddata!$S$17,IF(LEFT(A33,1)="B",Grunddata!$S$18,IF(LEFT(A33,1)="C",Grunddata!$S$19,IF(LEFT(A33,1)="D",Grunddata!$S$20,IF(LEFT(A33,1)="E",Grunddata!$S$21,0)))))</f>
        <v>5.46</v>
      </c>
      <c r="T33">
        <f t="shared" si="6"/>
        <v>0</v>
      </c>
    </row>
    <row r="34" spans="1:20" x14ac:dyDescent="0.25">
      <c r="A34" s="90" t="str">
        <f t="shared" si="3"/>
        <v>A-100%</v>
      </c>
      <c r="B34" s="91">
        <f>Kalender!A120</f>
        <v>46141</v>
      </c>
      <c r="C34" s="92" t="str">
        <f>Kalender!B120</f>
        <v>Ons</v>
      </c>
      <c r="D34" s="93" t="str">
        <f>Kalender!C120</f>
        <v/>
      </c>
      <c r="E34" s="19"/>
      <c r="F34" s="17"/>
      <c r="G34" s="17"/>
      <c r="H34" s="17"/>
      <c r="I34" s="17"/>
      <c r="J34" s="17"/>
      <c r="K34" s="94" t="str">
        <f t="shared" si="4"/>
        <v/>
      </c>
      <c r="L34" s="23"/>
      <c r="M34" s="24"/>
      <c r="N34" s="79">
        <f t="shared" si="5"/>
        <v>0</v>
      </c>
      <c r="O34" s="79">
        <f t="shared" si="0"/>
        <v>0</v>
      </c>
      <c r="P34" s="79">
        <f t="shared" si="1"/>
        <v>0</v>
      </c>
      <c r="Q34" s="30" t="str">
        <f t="shared" si="2"/>
        <v/>
      </c>
      <c r="R34" s="73" t="str">
        <f>IF(B34&lt;Grunddata!$B$18,"-",IF(B34&lt;=Grunddata!$C$18,Grunddata!$A$18&amp;"-"&amp;Grunddata!$D$18*100 &amp; "%",IF(B34&lt;=Grunddata!$C$19,Grunddata!$A$19&amp;"-"&amp;Grunddata!$D$19*100 &amp; "%",IF(B34&lt;=Grunddata!$C$20,Grunddata!$A$20&amp;"-"&amp;Grunddata!$D$20*100 &amp; "%",IF(B34&lt;=Grunddata!$C$21,Grunddata!$A$21&amp;"-"&amp;Grunddata!$D$21*100 &amp; "%",IF(B34&lt;=Grunddata!$C$22,Grunddata!$A$22&amp;"-"&amp;Grunddata!$D$22*100 &amp; "%","-"))))))</f>
        <v>A-100%</v>
      </c>
      <c r="S34">
        <f>IF(LEFT(A34,1)="A",Grunddata!$S$17,IF(LEFT(A34,1)="B",Grunddata!$S$18,IF(LEFT(A34,1)="C",Grunddata!$S$19,IF(LEFT(A34,1)="D",Grunddata!$S$20,IF(LEFT(A34,1)="E",Grunddata!$S$21,0)))))</f>
        <v>5.46</v>
      </c>
      <c r="T34">
        <f t="shared" si="6"/>
        <v>0</v>
      </c>
    </row>
    <row r="35" spans="1:20" x14ac:dyDescent="0.25">
      <c r="A35" s="90" t="str">
        <f t="shared" si="3"/>
        <v>A-100%</v>
      </c>
      <c r="B35" s="91">
        <f>Kalender!A121</f>
        <v>46142</v>
      </c>
      <c r="C35" s="92" t="str">
        <f>Kalender!B121</f>
        <v>Tor</v>
      </c>
      <c r="D35" s="93" t="str">
        <f>Kalender!C121</f>
        <v>Valborgsmässoafton</v>
      </c>
      <c r="E35" s="19"/>
      <c r="F35" s="17"/>
      <c r="G35" s="17"/>
      <c r="H35" s="17"/>
      <c r="I35" s="17"/>
      <c r="J35" s="17"/>
      <c r="K35" s="94" t="str">
        <f t="shared" si="4"/>
        <v/>
      </c>
      <c r="L35" s="23"/>
      <c r="M35" s="24"/>
      <c r="N35" s="79">
        <f t="shared" si="5"/>
        <v>0</v>
      </c>
      <c r="O35" s="79">
        <f t="shared" si="0"/>
        <v>0</v>
      </c>
      <c r="P35" s="79">
        <f t="shared" si="1"/>
        <v>0</v>
      </c>
      <c r="Q35" s="30" t="str">
        <f t="shared" si="2"/>
        <v/>
      </c>
      <c r="R35" s="73" t="str">
        <f>IF(B35&lt;Grunddata!$B$18,"-",IF(B35&lt;=Grunddata!$C$18,Grunddata!$A$18&amp;"-"&amp;Grunddata!$D$18*100 &amp; "%",IF(B35&lt;=Grunddata!$C$19,Grunddata!$A$19&amp;"-"&amp;Grunddata!$D$19*100 &amp; "%",IF(B35&lt;=Grunddata!$C$20,Grunddata!$A$20&amp;"-"&amp;Grunddata!$D$20*100 &amp; "%",IF(B35&lt;=Grunddata!$C$21,Grunddata!$A$21&amp;"-"&amp;Grunddata!$D$21*100 &amp; "%",IF(B35&lt;=Grunddata!$C$22,Grunddata!$A$22&amp;"-"&amp;Grunddata!$D$22*100 &amp; "%","-"))))))</f>
        <v>A-100%</v>
      </c>
      <c r="S35">
        <f>IF(LEFT(A35,1)="A",Grunddata!$S$17,IF(LEFT(A35,1)="B",Grunddata!$S$18,IF(LEFT(A35,1)="C",Grunddata!$S$19,IF(LEFT(A35,1)="D",Grunddata!$S$20,IF(LEFT(A35,1)="E",Grunddata!$S$21,0)))))</f>
        <v>5.46</v>
      </c>
      <c r="T35">
        <f t="shared" si="6"/>
        <v>0</v>
      </c>
    </row>
    <row r="36" spans="1:20" ht="15.75" thickBot="1" x14ac:dyDescent="0.3">
      <c r="A36" s="95"/>
      <c r="B36" s="96"/>
      <c r="C36" s="97"/>
      <c r="D36" s="98" t="str">
        <f>Kalender!C63</f>
        <v/>
      </c>
      <c r="E36" s="20"/>
      <c r="F36" s="18"/>
      <c r="G36" s="18"/>
      <c r="H36" s="18"/>
      <c r="I36" s="18"/>
      <c r="J36" s="18"/>
      <c r="K36" s="99" t="str">
        <f t="shared" si="4"/>
        <v/>
      </c>
      <c r="L36" s="23"/>
      <c r="M36" s="25"/>
      <c r="N36" s="79">
        <f t="shared" si="5"/>
        <v>0</v>
      </c>
      <c r="O36" s="79">
        <f t="shared" si="0"/>
        <v>0</v>
      </c>
      <c r="P36" s="79">
        <f t="shared" si="1"/>
        <v>0</v>
      </c>
      <c r="Q36" s="30" t="str">
        <f t="shared" si="2"/>
        <v/>
      </c>
      <c r="R36" s="73" t="str">
        <f>IF(B36&lt;Grunddata!$B$18,"-",IF(B36&lt;=Grunddata!$C$18,Grunddata!$A$18&amp;"-"&amp;Grunddata!$D$18*100 &amp; "%",IF(B36&lt;=Grunddata!$C$19,Grunddata!$A$19&amp;"-"&amp;Grunddata!$D$19*100 &amp; "%",IF(B36&lt;=Grunddata!$C$20,Grunddata!$A$20&amp;"-"&amp;Grunddata!$D$20*100 &amp; "%",IF(B36&lt;=Grunddata!$C$21,Grunddata!$A$21&amp;"-"&amp;Grunddata!$D$21*100 &amp; "%",IF(B36&lt;=Grunddata!$C$22,Grunddata!$A$22&amp;"-"&amp;Grunddata!$D$22*100 &amp; "%","-"))))))</f>
        <v>-</v>
      </c>
      <c r="S36" s="100">
        <f>IF(LEFT(A36,1)="A",Grunddata!$S$17,IF(LEFT(A36,1)="B",Grunddata!$S$18,IF(LEFT(A36,1)="C",Grunddata!$S$19,IF(LEFT(A36,1)="D",Grunddata!$S$20,IF(LEFT(A36,1)="E",Grunddata!$S$21,0)))))</f>
        <v>0</v>
      </c>
      <c r="T36">
        <f t="shared" si="6"/>
        <v>0</v>
      </c>
    </row>
    <row r="37" spans="1:20" ht="15.75" thickBot="1" x14ac:dyDescent="0.3">
      <c r="A37" s="181" t="s">
        <v>150</v>
      </c>
      <c r="B37" s="182"/>
      <c r="C37" s="182"/>
      <c r="D37" s="182"/>
      <c r="E37" s="101">
        <f>COUNT(E6:E36)</f>
        <v>0</v>
      </c>
      <c r="F37" s="102">
        <f t="shared" ref="F37" si="7">COUNT(F6:F36)</f>
        <v>0</v>
      </c>
      <c r="G37" s="102">
        <f>SUM(N6:N36)</f>
        <v>0</v>
      </c>
      <c r="H37" s="102">
        <f>SUM(O6:O36)</f>
        <v>0</v>
      </c>
      <c r="I37" s="102">
        <f>SUM(P6:P36)</f>
        <v>0</v>
      </c>
      <c r="J37" s="102">
        <f>COUNT(J6:J36)</f>
        <v>0</v>
      </c>
      <c r="K37" s="103">
        <f>(E37-F37-G37-H37-I37-IF(F38+G38+H38+I38=0,E37,J37))*-1</f>
        <v>0</v>
      </c>
      <c r="L37" s="104" t="s">
        <v>46</v>
      </c>
      <c r="M37" s="105">
        <f>SUM(M6:M36)</f>
        <v>0</v>
      </c>
      <c r="Q37" s="106"/>
      <c r="S37">
        <f>TRUNC(ROUND(SUM(S6:S36),0),0)</f>
        <v>164</v>
      </c>
      <c r="T37" s="71">
        <f>TRUNC(ROUND(SUM(T6:T36),0),0)</f>
        <v>0</v>
      </c>
    </row>
    <row r="38" spans="1:20" x14ac:dyDescent="0.25">
      <c r="A38" s="183" t="s">
        <v>47</v>
      </c>
      <c r="B38" s="184"/>
      <c r="C38" s="184"/>
      <c r="D38" s="184"/>
      <c r="E38" s="107">
        <f t="shared" ref="E38:K38" si="8">SUM(E6:E36)</f>
        <v>0</v>
      </c>
      <c r="F38" s="108">
        <f t="shared" si="8"/>
        <v>0</v>
      </c>
      <c r="G38" s="108">
        <f t="shared" si="8"/>
        <v>0</v>
      </c>
      <c r="H38" s="108">
        <f t="shared" si="8"/>
        <v>0</v>
      </c>
      <c r="I38" s="108">
        <f t="shared" si="8"/>
        <v>0</v>
      </c>
      <c r="J38" s="108">
        <f t="shared" si="8"/>
        <v>0</v>
      </c>
      <c r="K38" s="109">
        <f t="shared" si="8"/>
        <v>0</v>
      </c>
      <c r="L38" s="166" t="str">
        <f>"  Månadens prognos: "&amp; T37 &amp; " / diff: " &amp; IF(T37-E38&gt;0,"+" &amp; ROUND(T37-E38,0),ROUND(T37-E38,0)) &amp; " tim"</f>
        <v xml:space="preserve">  Månadens prognos: 0 / diff: 0 tim</v>
      </c>
      <c r="M38" s="167"/>
      <c r="N38"/>
    </row>
    <row r="39" spans="1:20" ht="15.75" thickBot="1" x14ac:dyDescent="0.3">
      <c r="A39" s="186" t="s">
        <v>149</v>
      </c>
      <c r="B39" s="187"/>
      <c r="C39" s="187"/>
      <c r="D39" s="188"/>
      <c r="E39" s="110">
        <f>Summeringar!C27</f>
        <v>0</v>
      </c>
      <c r="F39" s="111">
        <f>Summeringar!F27</f>
        <v>0</v>
      </c>
      <c r="G39" s="112"/>
      <c r="H39" s="112"/>
      <c r="I39" s="113"/>
      <c r="J39" s="114"/>
      <c r="K39" s="114"/>
      <c r="L39" s="78"/>
    </row>
    <row r="40" spans="1:20" x14ac:dyDescent="0.25">
      <c r="A40" s="176" t="str">
        <f>IF(S37=0,"","Antal timmar för mån-sön-tjänst: ")</f>
        <v xml:space="preserve">Antal timmar för mån-sön-tjänst: </v>
      </c>
      <c r="B40" s="176"/>
      <c r="C40" s="176"/>
      <c r="D40" s="176"/>
      <c r="E40" s="131">
        <f>IF(S37=0,"",Summeringar!H27)</f>
        <v>164</v>
      </c>
      <c r="F40" s="116"/>
      <c r="G40" s="116"/>
      <c r="H40" s="116"/>
      <c r="I40" s="116"/>
      <c r="J40" s="117"/>
      <c r="K40" s="117"/>
      <c r="L40" s="78" t="str">
        <f>IF(S37=0,"  &lt;- Summor för mån-fre-tjänst","")</f>
        <v/>
      </c>
    </row>
    <row r="41" spans="1:20" x14ac:dyDescent="0.25">
      <c r="A41" s="176" t="str">
        <f>IF(S37=0,"","Ack timmar för mån-sön-tjänst: ")</f>
        <v xml:space="preserve">Ack timmar för mån-sön-tjänst: </v>
      </c>
      <c r="B41" s="176"/>
      <c r="C41" s="176"/>
      <c r="D41" s="176"/>
      <c r="E41" s="118">
        <f>IF(S37=0,"",Summeringar!I27)</f>
        <v>655</v>
      </c>
      <c r="G41" s="168" t="s">
        <v>165</v>
      </c>
      <c r="H41" s="169"/>
      <c r="I41" s="169"/>
      <c r="J41" s="169"/>
      <c r="K41" s="169"/>
      <c r="L41" s="169"/>
      <c r="M41" s="170"/>
    </row>
    <row r="42" spans="1:20" x14ac:dyDescent="0.25">
      <c r="A42" s="115"/>
      <c r="B42" s="115"/>
      <c r="C42" s="115"/>
      <c r="D42" s="115"/>
      <c r="E42" s="118"/>
      <c r="G42" s="171"/>
      <c r="H42" s="172"/>
      <c r="I42" s="172"/>
      <c r="J42" s="172"/>
      <c r="K42" s="172"/>
      <c r="L42" s="172"/>
      <c r="M42" s="173"/>
    </row>
    <row r="43" spans="1:20" x14ac:dyDescent="0.25">
      <c r="A43" s="115"/>
      <c r="B43" s="115"/>
      <c r="C43" s="115"/>
      <c r="D43" s="115"/>
      <c r="E43" s="118"/>
    </row>
    <row r="44" spans="1:20" x14ac:dyDescent="0.25">
      <c r="D44" s="185" t="s">
        <v>58</v>
      </c>
      <c r="E44" s="185"/>
      <c r="F44" s="185"/>
      <c r="G44" s="185"/>
      <c r="H44" s="185"/>
      <c r="I44" s="185"/>
      <c r="J44" s="185"/>
      <c r="K44" s="185"/>
      <c r="L44" s="185"/>
      <c r="M44" s="185"/>
    </row>
    <row r="45" spans="1:20" x14ac:dyDescent="0.25">
      <c r="D45" s="119" t="s">
        <v>34</v>
      </c>
      <c r="E45" s="175" t="s">
        <v>35</v>
      </c>
      <c r="F45" s="175"/>
      <c r="G45" s="175"/>
      <c r="H45" s="175"/>
      <c r="I45" s="175"/>
      <c r="J45" s="175"/>
      <c r="K45" s="175"/>
      <c r="L45" s="175"/>
      <c r="M45" s="175"/>
    </row>
    <row r="46" spans="1:20" x14ac:dyDescent="0.25">
      <c r="D46" s="119" t="s">
        <v>36</v>
      </c>
      <c r="E46" s="175" t="s">
        <v>37</v>
      </c>
      <c r="F46" s="175"/>
      <c r="G46" s="175"/>
      <c r="H46" s="175"/>
      <c r="I46" s="175"/>
      <c r="J46" s="175"/>
      <c r="K46" s="175"/>
      <c r="L46" s="175"/>
      <c r="M46" s="175"/>
    </row>
    <row r="47" spans="1:20" x14ac:dyDescent="0.25">
      <c r="D47" s="120" t="s">
        <v>56</v>
      </c>
      <c r="E47" s="180" t="s">
        <v>55</v>
      </c>
      <c r="F47" s="180"/>
      <c r="G47" s="180"/>
      <c r="H47" s="180"/>
      <c r="I47" s="180"/>
      <c r="J47" s="180"/>
      <c r="K47" s="180"/>
      <c r="L47" s="180"/>
      <c r="M47" s="180"/>
    </row>
    <row r="48" spans="1:20" x14ac:dyDescent="0.25">
      <c r="D48" s="120" t="s">
        <v>53</v>
      </c>
      <c r="E48" s="175" t="s">
        <v>54</v>
      </c>
      <c r="F48" s="175"/>
      <c r="G48" s="175"/>
      <c r="H48" s="175"/>
      <c r="I48" s="175"/>
      <c r="J48" s="175"/>
      <c r="K48" s="175"/>
      <c r="L48" s="175"/>
      <c r="M48" s="175"/>
    </row>
    <row r="49" spans="4:13" ht="26.45" customHeight="1" x14ac:dyDescent="0.25">
      <c r="D49" s="132" t="s">
        <v>166</v>
      </c>
      <c r="E49" s="174" t="s">
        <v>167</v>
      </c>
      <c r="F49" s="175"/>
      <c r="G49" s="175"/>
      <c r="H49" s="175"/>
      <c r="I49" s="175"/>
      <c r="J49" s="175"/>
      <c r="K49" s="175"/>
      <c r="L49" s="175"/>
      <c r="M49" s="175"/>
    </row>
  </sheetData>
  <sheetProtection sheet="1" objects="1" scenarios="1"/>
  <mergeCells count="17">
    <mergeCell ref="A1:M1"/>
    <mergeCell ref="D3:I3"/>
    <mergeCell ref="L3:M3"/>
    <mergeCell ref="A2:M2"/>
    <mergeCell ref="A37:D37"/>
    <mergeCell ref="A41:D41"/>
    <mergeCell ref="L38:M38"/>
    <mergeCell ref="G41:M42"/>
    <mergeCell ref="E49:M49"/>
    <mergeCell ref="E48:M48"/>
    <mergeCell ref="A38:D38"/>
    <mergeCell ref="D44:M44"/>
    <mergeCell ref="E45:M45"/>
    <mergeCell ref="E46:M46"/>
    <mergeCell ref="E47:M47"/>
    <mergeCell ref="A40:D40"/>
    <mergeCell ref="A39:D39"/>
  </mergeCells>
  <conditionalFormatting sqref="C6:C36">
    <cfRule type="cellIs" dxfId="17" priority="1" operator="equal">
      <formula>"Lör"</formula>
    </cfRule>
    <cfRule type="cellIs" dxfId="16" priority="2" operator="equal">
      <formula>"Sön"</formula>
    </cfRule>
  </conditionalFormatting>
  <pageMargins left="0.70866141732283472" right="0.37" top="0.39370078740157483" bottom="0.39370078740157483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96DF2-762B-45FC-AF87-F7AC45846C05}">
  <dimension ref="A1:T49"/>
  <sheetViews>
    <sheetView workbookViewId="0">
      <pane xSplit="4" ySplit="5" topLeftCell="E6" activePane="bottomRight" state="frozen"/>
      <selection activeCell="E6" sqref="E6"/>
      <selection pane="topRight" activeCell="E6" sqref="E6"/>
      <selection pane="bottomLeft" activeCell="E6" sqref="E6"/>
      <selection pane="bottomRight" activeCell="E6" sqref="E6"/>
    </sheetView>
  </sheetViews>
  <sheetFormatPr defaultRowHeight="15" x14ac:dyDescent="0.25"/>
  <cols>
    <col min="1" max="1" width="5.7109375" style="30" bestFit="1" customWidth="1"/>
    <col min="2" max="2" width="4.7109375" style="30" bestFit="1" customWidth="1"/>
    <col min="3" max="3" width="4.7109375" style="82" bestFit="1" customWidth="1"/>
    <col min="4" max="4" width="11.5703125" style="82" bestFit="1" customWidth="1"/>
    <col min="5" max="6" width="5.7109375" style="30" customWidth="1"/>
    <col min="7" max="9" width="5.140625" style="30" customWidth="1"/>
    <col min="10" max="10" width="5.7109375" style="30" customWidth="1"/>
    <col min="11" max="11" width="5.28515625" style="30" customWidth="1"/>
    <col min="12" max="12" width="29.28515625" customWidth="1"/>
    <col min="13" max="13" width="6.7109375" customWidth="1"/>
    <col min="14" max="14" width="3.5703125" style="79" hidden="1" customWidth="1"/>
    <col min="15" max="16" width="3.5703125" hidden="1" customWidth="1"/>
    <col min="17" max="17" width="10.7109375" hidden="1" customWidth="1"/>
    <col min="18" max="18" width="8.140625" style="73" hidden="1" customWidth="1"/>
    <col min="19" max="19" width="8.7109375" hidden="1" customWidth="1"/>
    <col min="20" max="20" width="0" hidden="1" customWidth="1"/>
  </cols>
  <sheetData>
    <row r="1" spans="1:20" ht="15.75" x14ac:dyDescent="0.25">
      <c r="A1" s="177" t="str">
        <f>"Kumnets tidsschema - Maj " &amp; Grunddata!C5</f>
        <v>Kumnets tidsschema - Maj 2026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20" x14ac:dyDescent="0.25">
      <c r="A2" s="178" t="s">
        <v>101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20" ht="15.75" customHeight="1" x14ac:dyDescent="0.25">
      <c r="A3" s="73"/>
      <c r="C3" s="73" t="s">
        <v>50</v>
      </c>
      <c r="D3" s="179" t="str">
        <f>Grunddata!C7</f>
        <v>x</v>
      </c>
      <c r="E3" s="179"/>
      <c r="F3" s="179"/>
      <c r="G3" s="179"/>
      <c r="H3" s="179"/>
      <c r="I3" s="179"/>
      <c r="J3" s="80"/>
      <c r="K3" s="81" t="s">
        <v>51</v>
      </c>
      <c r="L3" s="179" t="str">
        <f>Grunddata!C6</f>
        <v>x</v>
      </c>
      <c r="M3" s="179"/>
    </row>
    <row r="4" spans="1:20" ht="9" customHeight="1" x14ac:dyDescent="0.25"/>
    <row r="5" spans="1:20" s="30" customFormat="1" ht="45.6" customHeight="1" x14ac:dyDescent="0.25">
      <c r="A5" s="83" t="s">
        <v>62</v>
      </c>
      <c r="B5" s="84" t="s">
        <v>0</v>
      </c>
      <c r="C5" s="85" t="s">
        <v>1</v>
      </c>
      <c r="D5" s="86" t="s">
        <v>2</v>
      </c>
      <c r="E5" s="87" t="s">
        <v>39</v>
      </c>
      <c r="F5" s="84" t="s">
        <v>40</v>
      </c>
      <c r="G5" s="84" t="s">
        <v>41</v>
      </c>
      <c r="H5" s="84" t="s">
        <v>42</v>
      </c>
      <c r="I5" s="84" t="s">
        <v>43</v>
      </c>
      <c r="J5" s="84" t="s">
        <v>52</v>
      </c>
      <c r="K5" s="84" t="s">
        <v>57</v>
      </c>
      <c r="L5" s="83" t="s">
        <v>44</v>
      </c>
      <c r="M5" s="83" t="s">
        <v>45</v>
      </c>
      <c r="N5" s="84" t="s">
        <v>41</v>
      </c>
      <c r="O5" s="84" t="s">
        <v>42</v>
      </c>
      <c r="P5" s="84" t="s">
        <v>43</v>
      </c>
      <c r="R5" s="88" t="s">
        <v>38</v>
      </c>
      <c r="S5" s="121" t="s">
        <v>125</v>
      </c>
      <c r="T5" s="130" t="s">
        <v>163</v>
      </c>
    </row>
    <row r="6" spans="1:20" x14ac:dyDescent="0.25">
      <c r="A6" s="90" t="str">
        <f>R6</f>
        <v>A-100%</v>
      </c>
      <c r="B6" s="91">
        <f>Kalender!A122</f>
        <v>46143</v>
      </c>
      <c r="C6" s="92" t="str">
        <f>Kalender!B122</f>
        <v>Fre</v>
      </c>
      <c r="D6" s="93" t="str">
        <f>Kalender!C122</f>
        <v>Första maj</v>
      </c>
      <c r="E6" s="19"/>
      <c r="F6" s="17"/>
      <c r="G6" s="17"/>
      <c r="H6" s="17"/>
      <c r="I6" s="17"/>
      <c r="J6" s="17"/>
      <c r="K6" s="94" t="str">
        <f>Q6</f>
        <v/>
      </c>
      <c r="L6" s="23"/>
      <c r="M6" s="24"/>
      <c r="N6" s="79">
        <f>IF(F6&gt;0,0,IF(G6&gt;0,1,0))</f>
        <v>0</v>
      </c>
      <c r="O6" s="79">
        <f t="shared" ref="O6:O36" si="0">IF(F6&gt;0,0,IF(H6&gt;0,1-N6,0))</f>
        <v>0</v>
      </c>
      <c r="P6" s="79">
        <f t="shared" ref="P6:P36" si="1">IF(F6&gt;0,0,IF(I6&gt;0,1-N6-O6,0))</f>
        <v>0</v>
      </c>
      <c r="Q6" s="30" t="str">
        <f t="shared" ref="Q6:Q36" si="2">IF(F6=".",IF(SUM(G6:J6)=0,E6*-1,"Fel1"),IF(SUM(F6:J6)=0,"",IF(J6&gt;0,IF(E6=J6,IF(SUM(F6:I6)=0,"","Fel2"),"Fel3"),IF(SUM(G6:I6)&gt;0,IF(SUM(F6:I6)&lt;=E6,IF(E6-SUM(F6:I6)=0,"",SUM(F6:I6)-E6),"Fel4"),IF(E6-F6=0,"",F6-E6)))))</f>
        <v/>
      </c>
      <c r="R6" s="73" t="str">
        <f>IF(B6&lt;Grunddata!$B$18,"-",IF(B6&lt;=Grunddata!$C$18,Grunddata!$A$18&amp;"-"&amp;Grunddata!$D$18*100 &amp; "%",IF(B6&lt;=Grunddata!$C$19,Grunddata!$A$19&amp;"-"&amp;Grunddata!$D$19*100 &amp; "%",IF(B6&lt;=Grunddata!$C$20,Grunddata!$A$20&amp;"-"&amp;Grunddata!$D$20*100 &amp; "%",IF(B6&lt;=Grunddata!$C$21,Grunddata!$A$21&amp;"-"&amp;Grunddata!$D$21*100 &amp; "%",IF(B6&lt;=Grunddata!$C$22,Grunddata!$A$22&amp;"-"&amp;Grunddata!$D$22*100 &amp; "%","-"))))))</f>
        <v>A-100%</v>
      </c>
      <c r="S6">
        <f>IF(LEFT(A6,1)="A",Grunddata!$S$17,IF(LEFT(A6,1)="B",Grunddata!$S$18,IF(LEFT(A6,1)="C",Grunddata!$S$19,IF(LEFT(A6,1)="D",Grunddata!$S$20,IF(LEFT(A6,1)="E",Grunddata!$S$21,0)))))</f>
        <v>5.46</v>
      </c>
      <c r="T6">
        <f>IF(F6=".",0,IF(F6+G6+H6+I6+J6=0,E6,F6+G6+H6+I6+J6))</f>
        <v>0</v>
      </c>
    </row>
    <row r="7" spans="1:20" x14ac:dyDescent="0.25">
      <c r="A7" s="90" t="str">
        <f t="shared" ref="A7:A36" si="3">R7</f>
        <v>A-100%</v>
      </c>
      <c r="B7" s="91">
        <f>Kalender!A123</f>
        <v>46144</v>
      </c>
      <c r="C7" s="92" t="str">
        <f>Kalender!B123</f>
        <v>Lör</v>
      </c>
      <c r="D7" s="93" t="str">
        <f>Kalender!C123</f>
        <v/>
      </c>
      <c r="E7" s="19"/>
      <c r="F7" s="17"/>
      <c r="G7" s="17"/>
      <c r="H7" s="17"/>
      <c r="I7" s="17"/>
      <c r="J7" s="17"/>
      <c r="K7" s="94" t="str">
        <f t="shared" ref="K7:K36" si="4">Q7</f>
        <v/>
      </c>
      <c r="L7" s="23"/>
      <c r="M7" s="24"/>
      <c r="N7" s="79">
        <f t="shared" ref="N7:N36" si="5">IF(F7&gt;0,0,IF(G7&gt;0,1,0))</f>
        <v>0</v>
      </c>
      <c r="O7" s="79">
        <f t="shared" si="0"/>
        <v>0</v>
      </c>
      <c r="P7" s="79">
        <f t="shared" si="1"/>
        <v>0</v>
      </c>
      <c r="Q7" s="30" t="str">
        <f t="shared" si="2"/>
        <v/>
      </c>
      <c r="R7" s="73" t="str">
        <f>IF(B7&lt;Grunddata!$B$18,"-",IF(B7&lt;=Grunddata!$C$18,Grunddata!$A$18&amp;"-"&amp;Grunddata!$D$18*100 &amp; "%",IF(B7&lt;=Grunddata!$C$19,Grunddata!$A$19&amp;"-"&amp;Grunddata!$D$19*100 &amp; "%",IF(B7&lt;=Grunddata!$C$20,Grunddata!$A$20&amp;"-"&amp;Grunddata!$D$20*100 &amp; "%",IF(B7&lt;=Grunddata!$C$21,Grunddata!$A$21&amp;"-"&amp;Grunddata!$D$21*100 &amp; "%",IF(B7&lt;=Grunddata!$C$22,Grunddata!$A$22&amp;"-"&amp;Grunddata!$D$22*100 &amp; "%","-"))))))</f>
        <v>A-100%</v>
      </c>
      <c r="S7">
        <f>IF(LEFT(A7,1)="A",Grunddata!$S$17,IF(LEFT(A7,1)="B",Grunddata!$S$18,IF(LEFT(A7,1)="C",Grunddata!$S$19,IF(LEFT(A7,1)="D",Grunddata!$S$20,IF(LEFT(A7,1)="E",Grunddata!$S$21,0)))))</f>
        <v>5.46</v>
      </c>
      <c r="T7">
        <f t="shared" ref="T7:T36" si="6">IF(F7=".",0,IF(F7+G7+H7+I7+J7=0,E7,F7+G7+H7+I7+J7))</f>
        <v>0</v>
      </c>
    </row>
    <row r="8" spans="1:20" x14ac:dyDescent="0.25">
      <c r="A8" s="90" t="str">
        <f t="shared" si="3"/>
        <v>A-100%</v>
      </c>
      <c r="B8" s="91">
        <f>Kalender!A124</f>
        <v>46145</v>
      </c>
      <c r="C8" s="92" t="str">
        <f>Kalender!B124</f>
        <v>Sön</v>
      </c>
      <c r="D8" s="93" t="str">
        <f>Kalender!C124</f>
        <v/>
      </c>
      <c r="E8" s="19"/>
      <c r="F8" s="17"/>
      <c r="G8" s="17"/>
      <c r="H8" s="17"/>
      <c r="I8" s="17"/>
      <c r="J8" s="17"/>
      <c r="K8" s="94" t="str">
        <f t="shared" si="4"/>
        <v/>
      </c>
      <c r="L8" s="23"/>
      <c r="M8" s="24"/>
      <c r="N8" s="79">
        <f t="shared" si="5"/>
        <v>0</v>
      </c>
      <c r="O8" s="79">
        <f t="shared" si="0"/>
        <v>0</v>
      </c>
      <c r="P8" s="79">
        <f t="shared" si="1"/>
        <v>0</v>
      </c>
      <c r="Q8" s="30" t="str">
        <f t="shared" si="2"/>
        <v/>
      </c>
      <c r="R8" s="73" t="str">
        <f>IF(B8&lt;Grunddata!$B$18,"-",IF(B8&lt;=Grunddata!$C$18,Grunddata!$A$18&amp;"-"&amp;Grunddata!$D$18*100 &amp; "%",IF(B8&lt;=Grunddata!$C$19,Grunddata!$A$19&amp;"-"&amp;Grunddata!$D$19*100 &amp; "%",IF(B8&lt;=Grunddata!$C$20,Grunddata!$A$20&amp;"-"&amp;Grunddata!$D$20*100 &amp; "%",IF(B8&lt;=Grunddata!$C$21,Grunddata!$A$21&amp;"-"&amp;Grunddata!$D$21*100 &amp; "%",IF(B8&lt;=Grunddata!$C$22,Grunddata!$A$22&amp;"-"&amp;Grunddata!$D$22*100 &amp; "%","-"))))))</f>
        <v>A-100%</v>
      </c>
      <c r="S8">
        <f>IF(LEFT(A8,1)="A",Grunddata!$S$17,IF(LEFT(A8,1)="B",Grunddata!$S$18,IF(LEFT(A8,1)="C",Grunddata!$S$19,IF(LEFT(A8,1)="D",Grunddata!$S$20,IF(LEFT(A8,1)="E",Grunddata!$S$21,0)))))</f>
        <v>5.46</v>
      </c>
      <c r="T8">
        <f t="shared" si="6"/>
        <v>0</v>
      </c>
    </row>
    <row r="9" spans="1:20" x14ac:dyDescent="0.25">
      <c r="A9" s="90" t="str">
        <f t="shared" si="3"/>
        <v>A-100%</v>
      </c>
      <c r="B9" s="91">
        <f>Kalender!A125</f>
        <v>46146</v>
      </c>
      <c r="C9" s="92" t="str">
        <f>Kalender!B125</f>
        <v>Mån</v>
      </c>
      <c r="D9" s="93" t="str">
        <f>Kalender!C125</f>
        <v/>
      </c>
      <c r="E9" s="19"/>
      <c r="F9" s="17"/>
      <c r="G9" s="17"/>
      <c r="H9" s="17"/>
      <c r="I9" s="17"/>
      <c r="J9" s="17"/>
      <c r="K9" s="94" t="str">
        <f t="shared" si="4"/>
        <v/>
      </c>
      <c r="L9" s="23"/>
      <c r="M9" s="24"/>
      <c r="N9" s="79">
        <f t="shared" si="5"/>
        <v>0</v>
      </c>
      <c r="O9" s="79">
        <f t="shared" si="0"/>
        <v>0</v>
      </c>
      <c r="P9" s="79">
        <f t="shared" si="1"/>
        <v>0</v>
      </c>
      <c r="Q9" s="30" t="str">
        <f t="shared" si="2"/>
        <v/>
      </c>
      <c r="R9" s="73" t="str">
        <f>IF(B9&lt;Grunddata!$B$18,"-",IF(B9&lt;=Grunddata!$C$18,Grunddata!$A$18&amp;"-"&amp;Grunddata!$D$18*100 &amp; "%",IF(B9&lt;=Grunddata!$C$19,Grunddata!$A$19&amp;"-"&amp;Grunddata!$D$19*100 &amp; "%",IF(B9&lt;=Grunddata!$C$20,Grunddata!$A$20&amp;"-"&amp;Grunddata!$D$20*100 &amp; "%",IF(B9&lt;=Grunddata!$C$21,Grunddata!$A$21&amp;"-"&amp;Grunddata!$D$21*100 &amp; "%",IF(B9&lt;=Grunddata!$C$22,Grunddata!$A$22&amp;"-"&amp;Grunddata!$D$22*100 &amp; "%","-"))))))</f>
        <v>A-100%</v>
      </c>
      <c r="S9">
        <f>IF(LEFT(A9,1)="A",Grunddata!$S$17,IF(LEFT(A9,1)="B",Grunddata!$S$18,IF(LEFT(A9,1)="C",Grunddata!$S$19,IF(LEFT(A9,1)="D",Grunddata!$S$20,IF(LEFT(A9,1)="E",Grunddata!$S$21,0)))))</f>
        <v>5.46</v>
      </c>
      <c r="T9">
        <f t="shared" si="6"/>
        <v>0</v>
      </c>
    </row>
    <row r="10" spans="1:20" x14ac:dyDescent="0.25">
      <c r="A10" s="90" t="str">
        <f t="shared" si="3"/>
        <v>A-100%</v>
      </c>
      <c r="B10" s="91">
        <f>Kalender!A126</f>
        <v>46147</v>
      </c>
      <c r="C10" s="92" t="str">
        <f>Kalender!B126</f>
        <v>Tis</v>
      </c>
      <c r="D10" s="93" t="str">
        <f>Kalender!C126</f>
        <v/>
      </c>
      <c r="E10" s="19"/>
      <c r="F10" s="17"/>
      <c r="G10" s="17"/>
      <c r="H10" s="17"/>
      <c r="I10" s="17"/>
      <c r="J10" s="17"/>
      <c r="K10" s="94" t="str">
        <f t="shared" si="4"/>
        <v/>
      </c>
      <c r="L10" s="23"/>
      <c r="M10" s="24"/>
      <c r="N10" s="79">
        <f t="shared" si="5"/>
        <v>0</v>
      </c>
      <c r="O10" s="79">
        <f t="shared" si="0"/>
        <v>0</v>
      </c>
      <c r="P10" s="79">
        <f t="shared" si="1"/>
        <v>0</v>
      </c>
      <c r="Q10" s="30" t="str">
        <f t="shared" si="2"/>
        <v/>
      </c>
      <c r="R10" s="73" t="str">
        <f>IF(B10&lt;Grunddata!$B$18,"-",IF(B10&lt;=Grunddata!$C$18,Grunddata!$A$18&amp;"-"&amp;Grunddata!$D$18*100 &amp; "%",IF(B10&lt;=Grunddata!$C$19,Grunddata!$A$19&amp;"-"&amp;Grunddata!$D$19*100 &amp; "%",IF(B10&lt;=Grunddata!$C$20,Grunddata!$A$20&amp;"-"&amp;Grunddata!$D$20*100 &amp; "%",IF(B10&lt;=Grunddata!$C$21,Grunddata!$A$21&amp;"-"&amp;Grunddata!$D$21*100 &amp; "%",IF(B10&lt;=Grunddata!$C$22,Grunddata!$A$22&amp;"-"&amp;Grunddata!$D$22*100 &amp; "%","-"))))))</f>
        <v>A-100%</v>
      </c>
      <c r="S10">
        <f>IF(LEFT(A10,1)="A",Grunddata!$S$17,IF(LEFT(A10,1)="B",Grunddata!$S$18,IF(LEFT(A10,1)="C",Grunddata!$S$19,IF(LEFT(A10,1)="D",Grunddata!$S$20,IF(LEFT(A10,1)="E",Grunddata!$S$21,0)))))</f>
        <v>5.46</v>
      </c>
      <c r="T10">
        <f t="shared" si="6"/>
        <v>0</v>
      </c>
    </row>
    <row r="11" spans="1:20" x14ac:dyDescent="0.25">
      <c r="A11" s="90" t="str">
        <f t="shared" si="3"/>
        <v>A-100%</v>
      </c>
      <c r="B11" s="91">
        <f>Kalender!A127</f>
        <v>46148</v>
      </c>
      <c r="C11" s="92" t="str">
        <f>Kalender!B127</f>
        <v>Ons</v>
      </c>
      <c r="D11" s="93" t="str">
        <f>Kalender!C127</f>
        <v/>
      </c>
      <c r="E11" s="19"/>
      <c r="F11" s="17"/>
      <c r="G11" s="17"/>
      <c r="H11" s="17"/>
      <c r="I11" s="17"/>
      <c r="J11" s="17"/>
      <c r="K11" s="94" t="str">
        <f t="shared" si="4"/>
        <v/>
      </c>
      <c r="L11" s="23"/>
      <c r="M11" s="24"/>
      <c r="N11" s="79">
        <f t="shared" si="5"/>
        <v>0</v>
      </c>
      <c r="O11" s="79">
        <f t="shared" si="0"/>
        <v>0</v>
      </c>
      <c r="P11" s="79">
        <f t="shared" si="1"/>
        <v>0</v>
      </c>
      <c r="Q11" s="30" t="str">
        <f t="shared" si="2"/>
        <v/>
      </c>
      <c r="R11" s="73" t="str">
        <f>IF(B11&lt;Grunddata!$B$18,"-",IF(B11&lt;=Grunddata!$C$18,Grunddata!$A$18&amp;"-"&amp;Grunddata!$D$18*100 &amp; "%",IF(B11&lt;=Grunddata!$C$19,Grunddata!$A$19&amp;"-"&amp;Grunddata!$D$19*100 &amp; "%",IF(B11&lt;=Grunddata!$C$20,Grunddata!$A$20&amp;"-"&amp;Grunddata!$D$20*100 &amp; "%",IF(B11&lt;=Grunddata!$C$21,Grunddata!$A$21&amp;"-"&amp;Grunddata!$D$21*100 &amp; "%",IF(B11&lt;=Grunddata!$C$22,Grunddata!$A$22&amp;"-"&amp;Grunddata!$D$22*100 &amp; "%","-"))))))</f>
        <v>A-100%</v>
      </c>
      <c r="S11">
        <f>IF(LEFT(A11,1)="A",Grunddata!$S$17,IF(LEFT(A11,1)="B",Grunddata!$S$18,IF(LEFT(A11,1)="C",Grunddata!$S$19,IF(LEFT(A11,1)="D",Grunddata!$S$20,IF(LEFT(A11,1)="E",Grunddata!$S$21,0)))))</f>
        <v>5.46</v>
      </c>
      <c r="T11">
        <f t="shared" si="6"/>
        <v>0</v>
      </c>
    </row>
    <row r="12" spans="1:20" x14ac:dyDescent="0.25">
      <c r="A12" s="90" t="str">
        <f t="shared" si="3"/>
        <v>A-100%</v>
      </c>
      <c r="B12" s="91">
        <f>Kalender!A128</f>
        <v>46149</v>
      </c>
      <c r="C12" s="92" t="str">
        <f>Kalender!B128</f>
        <v>Tor</v>
      </c>
      <c r="D12" s="93" t="str">
        <f>Kalender!C128</f>
        <v/>
      </c>
      <c r="E12" s="19"/>
      <c r="F12" s="17"/>
      <c r="G12" s="17"/>
      <c r="H12" s="17"/>
      <c r="I12" s="17"/>
      <c r="J12" s="17"/>
      <c r="K12" s="94" t="str">
        <f t="shared" si="4"/>
        <v/>
      </c>
      <c r="L12" s="23"/>
      <c r="M12" s="24"/>
      <c r="N12" s="79">
        <f t="shared" si="5"/>
        <v>0</v>
      </c>
      <c r="O12" s="79">
        <f t="shared" si="0"/>
        <v>0</v>
      </c>
      <c r="P12" s="79">
        <f t="shared" si="1"/>
        <v>0</v>
      </c>
      <c r="Q12" s="30" t="str">
        <f t="shared" si="2"/>
        <v/>
      </c>
      <c r="R12" s="73" t="str">
        <f>IF(B12&lt;Grunddata!$B$18,"-",IF(B12&lt;=Grunddata!$C$18,Grunddata!$A$18&amp;"-"&amp;Grunddata!$D$18*100 &amp; "%",IF(B12&lt;=Grunddata!$C$19,Grunddata!$A$19&amp;"-"&amp;Grunddata!$D$19*100 &amp; "%",IF(B12&lt;=Grunddata!$C$20,Grunddata!$A$20&amp;"-"&amp;Grunddata!$D$20*100 &amp; "%",IF(B12&lt;=Grunddata!$C$21,Grunddata!$A$21&amp;"-"&amp;Grunddata!$D$21*100 &amp; "%",IF(B12&lt;=Grunddata!$C$22,Grunddata!$A$22&amp;"-"&amp;Grunddata!$D$22*100 &amp; "%","-"))))))</f>
        <v>A-100%</v>
      </c>
      <c r="S12">
        <f>IF(LEFT(A12,1)="A",Grunddata!$S$17,IF(LEFT(A12,1)="B",Grunddata!$S$18,IF(LEFT(A12,1)="C",Grunddata!$S$19,IF(LEFT(A12,1)="D",Grunddata!$S$20,IF(LEFT(A12,1)="E",Grunddata!$S$21,0)))))</f>
        <v>5.46</v>
      </c>
      <c r="T12">
        <f t="shared" si="6"/>
        <v>0</v>
      </c>
    </row>
    <row r="13" spans="1:20" x14ac:dyDescent="0.25">
      <c r="A13" s="90" t="str">
        <f t="shared" si="3"/>
        <v>A-100%</v>
      </c>
      <c r="B13" s="91">
        <f>Kalender!A129</f>
        <v>46150</v>
      </c>
      <c r="C13" s="92" t="str">
        <f>Kalender!B129</f>
        <v>Fre</v>
      </c>
      <c r="D13" s="93" t="str">
        <f>Kalender!C129</f>
        <v/>
      </c>
      <c r="E13" s="19"/>
      <c r="F13" s="17"/>
      <c r="G13" s="17"/>
      <c r="H13" s="17"/>
      <c r="I13" s="17"/>
      <c r="J13" s="17"/>
      <c r="K13" s="94" t="str">
        <f t="shared" si="4"/>
        <v/>
      </c>
      <c r="L13" s="23"/>
      <c r="M13" s="24"/>
      <c r="N13" s="79">
        <f t="shared" si="5"/>
        <v>0</v>
      </c>
      <c r="O13" s="79">
        <f t="shared" si="0"/>
        <v>0</v>
      </c>
      <c r="P13" s="79">
        <f t="shared" si="1"/>
        <v>0</v>
      </c>
      <c r="Q13" s="30" t="str">
        <f t="shared" si="2"/>
        <v/>
      </c>
      <c r="R13" s="73" t="str">
        <f>IF(B13&lt;Grunddata!$B$18,"-",IF(B13&lt;=Grunddata!$C$18,Grunddata!$A$18&amp;"-"&amp;Grunddata!$D$18*100 &amp; "%",IF(B13&lt;=Grunddata!$C$19,Grunddata!$A$19&amp;"-"&amp;Grunddata!$D$19*100 &amp; "%",IF(B13&lt;=Grunddata!$C$20,Grunddata!$A$20&amp;"-"&amp;Grunddata!$D$20*100 &amp; "%",IF(B13&lt;=Grunddata!$C$21,Grunddata!$A$21&amp;"-"&amp;Grunddata!$D$21*100 &amp; "%",IF(B13&lt;=Grunddata!$C$22,Grunddata!$A$22&amp;"-"&amp;Grunddata!$D$22*100 &amp; "%","-"))))))</f>
        <v>A-100%</v>
      </c>
      <c r="S13">
        <f>IF(LEFT(A13,1)="A",Grunddata!$S$17,IF(LEFT(A13,1)="B",Grunddata!$S$18,IF(LEFT(A13,1)="C",Grunddata!$S$19,IF(LEFT(A13,1)="D",Grunddata!$S$20,IF(LEFT(A13,1)="E",Grunddata!$S$21,0)))))</f>
        <v>5.46</v>
      </c>
      <c r="T13">
        <f t="shared" si="6"/>
        <v>0</v>
      </c>
    </row>
    <row r="14" spans="1:20" x14ac:dyDescent="0.25">
      <c r="A14" s="90" t="str">
        <f t="shared" si="3"/>
        <v>A-100%</v>
      </c>
      <c r="B14" s="91">
        <f>Kalender!A130</f>
        <v>46151</v>
      </c>
      <c r="C14" s="92" t="str">
        <f>Kalender!B130</f>
        <v>Lör</v>
      </c>
      <c r="D14" s="93" t="str">
        <f>Kalender!C130</f>
        <v/>
      </c>
      <c r="E14" s="19"/>
      <c r="F14" s="17"/>
      <c r="G14" s="17"/>
      <c r="H14" s="17"/>
      <c r="I14" s="17"/>
      <c r="J14" s="17"/>
      <c r="K14" s="94" t="str">
        <f t="shared" si="4"/>
        <v/>
      </c>
      <c r="L14" s="23"/>
      <c r="M14" s="24"/>
      <c r="N14" s="79">
        <f t="shared" si="5"/>
        <v>0</v>
      </c>
      <c r="O14" s="79">
        <f t="shared" si="0"/>
        <v>0</v>
      </c>
      <c r="P14" s="79">
        <f t="shared" si="1"/>
        <v>0</v>
      </c>
      <c r="Q14" s="30" t="str">
        <f t="shared" si="2"/>
        <v/>
      </c>
      <c r="R14" s="73" t="str">
        <f>IF(B14&lt;Grunddata!$B$18,"-",IF(B14&lt;=Grunddata!$C$18,Grunddata!$A$18&amp;"-"&amp;Grunddata!$D$18*100 &amp; "%",IF(B14&lt;=Grunddata!$C$19,Grunddata!$A$19&amp;"-"&amp;Grunddata!$D$19*100 &amp; "%",IF(B14&lt;=Grunddata!$C$20,Grunddata!$A$20&amp;"-"&amp;Grunddata!$D$20*100 &amp; "%",IF(B14&lt;=Grunddata!$C$21,Grunddata!$A$21&amp;"-"&amp;Grunddata!$D$21*100 &amp; "%",IF(B14&lt;=Grunddata!$C$22,Grunddata!$A$22&amp;"-"&amp;Grunddata!$D$22*100 &amp; "%","-"))))))</f>
        <v>A-100%</v>
      </c>
      <c r="S14">
        <f>IF(LEFT(A14,1)="A",Grunddata!$S$17,IF(LEFT(A14,1)="B",Grunddata!$S$18,IF(LEFT(A14,1)="C",Grunddata!$S$19,IF(LEFT(A14,1)="D",Grunddata!$S$20,IF(LEFT(A14,1)="E",Grunddata!$S$21,0)))))</f>
        <v>5.46</v>
      </c>
      <c r="T14">
        <f t="shared" si="6"/>
        <v>0</v>
      </c>
    </row>
    <row r="15" spans="1:20" x14ac:dyDescent="0.25">
      <c r="A15" s="90" t="str">
        <f t="shared" si="3"/>
        <v>A-100%</v>
      </c>
      <c r="B15" s="91">
        <f>Kalender!A131</f>
        <v>46152</v>
      </c>
      <c r="C15" s="92" t="str">
        <f>Kalender!B131</f>
        <v>Sön</v>
      </c>
      <c r="D15" s="93" t="str">
        <f>Kalender!C131</f>
        <v/>
      </c>
      <c r="E15" s="19"/>
      <c r="F15" s="17"/>
      <c r="G15" s="17"/>
      <c r="H15" s="17"/>
      <c r="I15" s="17"/>
      <c r="J15" s="17"/>
      <c r="K15" s="94" t="str">
        <f t="shared" si="4"/>
        <v/>
      </c>
      <c r="L15" s="23"/>
      <c r="M15" s="24"/>
      <c r="N15" s="79">
        <f t="shared" si="5"/>
        <v>0</v>
      </c>
      <c r="O15" s="79">
        <f t="shared" si="0"/>
        <v>0</v>
      </c>
      <c r="P15" s="79">
        <f t="shared" si="1"/>
        <v>0</v>
      </c>
      <c r="Q15" s="30" t="str">
        <f t="shared" si="2"/>
        <v/>
      </c>
      <c r="R15" s="73" t="str">
        <f>IF(B15&lt;Grunddata!$B$18,"-",IF(B15&lt;=Grunddata!$C$18,Grunddata!$A$18&amp;"-"&amp;Grunddata!$D$18*100 &amp; "%",IF(B15&lt;=Grunddata!$C$19,Grunddata!$A$19&amp;"-"&amp;Grunddata!$D$19*100 &amp; "%",IF(B15&lt;=Grunddata!$C$20,Grunddata!$A$20&amp;"-"&amp;Grunddata!$D$20*100 &amp; "%",IF(B15&lt;=Grunddata!$C$21,Grunddata!$A$21&amp;"-"&amp;Grunddata!$D$21*100 &amp; "%",IF(B15&lt;=Grunddata!$C$22,Grunddata!$A$22&amp;"-"&amp;Grunddata!$D$22*100 &amp; "%","-"))))))</f>
        <v>A-100%</v>
      </c>
      <c r="S15">
        <f>IF(LEFT(A15,1)="A",Grunddata!$S$17,IF(LEFT(A15,1)="B",Grunddata!$S$18,IF(LEFT(A15,1)="C",Grunddata!$S$19,IF(LEFT(A15,1)="D",Grunddata!$S$20,IF(LEFT(A15,1)="E",Grunddata!$S$21,0)))))</f>
        <v>5.46</v>
      </c>
      <c r="T15">
        <f t="shared" si="6"/>
        <v>0</v>
      </c>
    </row>
    <row r="16" spans="1:20" x14ac:dyDescent="0.25">
      <c r="A16" s="90" t="str">
        <f t="shared" si="3"/>
        <v>A-100%</v>
      </c>
      <c r="B16" s="91">
        <f>Kalender!A132</f>
        <v>46153</v>
      </c>
      <c r="C16" s="92" t="str">
        <f>Kalender!B132</f>
        <v>Mån</v>
      </c>
      <c r="D16" s="93" t="str">
        <f>Kalender!C132</f>
        <v/>
      </c>
      <c r="E16" s="19"/>
      <c r="F16" s="17"/>
      <c r="G16" s="17"/>
      <c r="H16" s="17"/>
      <c r="I16" s="17"/>
      <c r="J16" s="17"/>
      <c r="K16" s="94" t="str">
        <f t="shared" si="4"/>
        <v/>
      </c>
      <c r="L16" s="23"/>
      <c r="M16" s="24"/>
      <c r="N16" s="79">
        <f t="shared" si="5"/>
        <v>0</v>
      </c>
      <c r="O16" s="79">
        <f t="shared" si="0"/>
        <v>0</v>
      </c>
      <c r="P16" s="79">
        <f t="shared" si="1"/>
        <v>0</v>
      </c>
      <c r="Q16" s="30" t="str">
        <f t="shared" si="2"/>
        <v/>
      </c>
      <c r="R16" s="73" t="str">
        <f>IF(B16&lt;Grunddata!$B$18,"-",IF(B16&lt;=Grunddata!$C$18,Grunddata!$A$18&amp;"-"&amp;Grunddata!$D$18*100 &amp; "%",IF(B16&lt;=Grunddata!$C$19,Grunddata!$A$19&amp;"-"&amp;Grunddata!$D$19*100 &amp; "%",IF(B16&lt;=Grunddata!$C$20,Grunddata!$A$20&amp;"-"&amp;Grunddata!$D$20*100 &amp; "%",IF(B16&lt;=Grunddata!$C$21,Grunddata!$A$21&amp;"-"&amp;Grunddata!$D$21*100 &amp; "%",IF(B16&lt;=Grunddata!$C$22,Grunddata!$A$22&amp;"-"&amp;Grunddata!$D$22*100 &amp; "%","-"))))))</f>
        <v>A-100%</v>
      </c>
      <c r="S16">
        <f>IF(LEFT(A16,1)="A",Grunddata!$S$17,IF(LEFT(A16,1)="B",Grunddata!$S$18,IF(LEFT(A16,1)="C",Grunddata!$S$19,IF(LEFT(A16,1)="D",Grunddata!$S$20,IF(LEFT(A16,1)="E",Grunddata!$S$21,0)))))</f>
        <v>5.46</v>
      </c>
      <c r="T16">
        <f t="shared" si="6"/>
        <v>0</v>
      </c>
    </row>
    <row r="17" spans="1:20" x14ac:dyDescent="0.25">
      <c r="A17" s="90" t="str">
        <f t="shared" si="3"/>
        <v>A-100%</v>
      </c>
      <c r="B17" s="91">
        <f>Kalender!A133</f>
        <v>46154</v>
      </c>
      <c r="C17" s="92" t="str">
        <f>Kalender!B133</f>
        <v>Tis</v>
      </c>
      <c r="D17" s="93" t="str">
        <f>Kalender!C133</f>
        <v/>
      </c>
      <c r="E17" s="19"/>
      <c r="F17" s="17"/>
      <c r="G17" s="17"/>
      <c r="H17" s="17"/>
      <c r="I17" s="17"/>
      <c r="J17" s="17"/>
      <c r="K17" s="94" t="str">
        <f t="shared" si="4"/>
        <v/>
      </c>
      <c r="L17" s="23"/>
      <c r="M17" s="24"/>
      <c r="N17" s="79">
        <f t="shared" si="5"/>
        <v>0</v>
      </c>
      <c r="O17" s="79">
        <f t="shared" si="0"/>
        <v>0</v>
      </c>
      <c r="P17" s="79">
        <f t="shared" si="1"/>
        <v>0</v>
      </c>
      <c r="Q17" s="30" t="str">
        <f t="shared" si="2"/>
        <v/>
      </c>
      <c r="R17" s="73" t="str">
        <f>IF(B17&lt;Grunddata!$B$18,"-",IF(B17&lt;=Grunddata!$C$18,Grunddata!$A$18&amp;"-"&amp;Grunddata!$D$18*100 &amp; "%",IF(B17&lt;=Grunddata!$C$19,Grunddata!$A$19&amp;"-"&amp;Grunddata!$D$19*100 &amp; "%",IF(B17&lt;=Grunddata!$C$20,Grunddata!$A$20&amp;"-"&amp;Grunddata!$D$20*100 &amp; "%",IF(B17&lt;=Grunddata!$C$21,Grunddata!$A$21&amp;"-"&amp;Grunddata!$D$21*100 &amp; "%",IF(B17&lt;=Grunddata!$C$22,Grunddata!$A$22&amp;"-"&amp;Grunddata!$D$22*100 &amp; "%","-"))))))</f>
        <v>A-100%</v>
      </c>
      <c r="S17">
        <f>IF(LEFT(A17,1)="A",Grunddata!$S$17,IF(LEFT(A17,1)="B",Grunddata!$S$18,IF(LEFT(A17,1)="C",Grunddata!$S$19,IF(LEFT(A17,1)="D",Grunddata!$S$20,IF(LEFT(A17,1)="E",Grunddata!$S$21,0)))))</f>
        <v>5.46</v>
      </c>
      <c r="T17">
        <f t="shared" si="6"/>
        <v>0</v>
      </c>
    </row>
    <row r="18" spans="1:20" x14ac:dyDescent="0.25">
      <c r="A18" s="90" t="str">
        <f t="shared" si="3"/>
        <v>A-100%</v>
      </c>
      <c r="B18" s="91">
        <f>Kalender!A134</f>
        <v>46155</v>
      </c>
      <c r="C18" s="92" t="str">
        <f>Kalender!B134</f>
        <v>Ons</v>
      </c>
      <c r="D18" s="93" t="str">
        <f>Kalender!C134</f>
        <v/>
      </c>
      <c r="E18" s="19"/>
      <c r="F18" s="17"/>
      <c r="G18" s="17"/>
      <c r="H18" s="17"/>
      <c r="I18" s="17"/>
      <c r="J18" s="17"/>
      <c r="K18" s="94" t="str">
        <f t="shared" si="4"/>
        <v/>
      </c>
      <c r="L18" s="23"/>
      <c r="M18" s="24"/>
      <c r="N18" s="79">
        <f t="shared" si="5"/>
        <v>0</v>
      </c>
      <c r="O18" s="79">
        <f t="shared" si="0"/>
        <v>0</v>
      </c>
      <c r="P18" s="79">
        <f t="shared" si="1"/>
        <v>0</v>
      </c>
      <c r="Q18" s="30" t="str">
        <f t="shared" si="2"/>
        <v/>
      </c>
      <c r="R18" s="73" t="str">
        <f>IF(B18&lt;Grunddata!$B$18,"-",IF(B18&lt;=Grunddata!$C$18,Grunddata!$A$18&amp;"-"&amp;Grunddata!$D$18*100 &amp; "%",IF(B18&lt;=Grunddata!$C$19,Grunddata!$A$19&amp;"-"&amp;Grunddata!$D$19*100 &amp; "%",IF(B18&lt;=Grunddata!$C$20,Grunddata!$A$20&amp;"-"&amp;Grunddata!$D$20*100 &amp; "%",IF(B18&lt;=Grunddata!$C$21,Grunddata!$A$21&amp;"-"&amp;Grunddata!$D$21*100 &amp; "%",IF(B18&lt;=Grunddata!$C$22,Grunddata!$A$22&amp;"-"&amp;Grunddata!$D$22*100 &amp; "%","-"))))))</f>
        <v>A-100%</v>
      </c>
      <c r="S18">
        <f>IF(LEFT(A18,1)="A",Grunddata!$S$17,IF(LEFT(A18,1)="B",Grunddata!$S$18,IF(LEFT(A18,1)="C",Grunddata!$S$19,IF(LEFT(A18,1)="D",Grunddata!$S$20,IF(LEFT(A18,1)="E",Grunddata!$S$21,0)))))</f>
        <v>5.46</v>
      </c>
      <c r="T18">
        <f t="shared" si="6"/>
        <v>0</v>
      </c>
    </row>
    <row r="19" spans="1:20" x14ac:dyDescent="0.25">
      <c r="A19" s="90" t="str">
        <f t="shared" si="3"/>
        <v>A-100%</v>
      </c>
      <c r="B19" s="91">
        <f>Kalender!A135</f>
        <v>46156</v>
      </c>
      <c r="C19" s="92" t="str">
        <f>Kalender!B135</f>
        <v>Tor</v>
      </c>
      <c r="D19" s="93" t="str">
        <f>Kalender!C135</f>
        <v>Kristi Himmelsfärdsdag</v>
      </c>
      <c r="E19" s="19"/>
      <c r="F19" s="17"/>
      <c r="G19" s="17"/>
      <c r="H19" s="17"/>
      <c r="I19" s="17"/>
      <c r="J19" s="17"/>
      <c r="K19" s="94" t="str">
        <f t="shared" si="4"/>
        <v/>
      </c>
      <c r="L19" s="23"/>
      <c r="M19" s="24"/>
      <c r="N19" s="79">
        <f t="shared" si="5"/>
        <v>0</v>
      </c>
      <c r="O19" s="79">
        <f t="shared" si="0"/>
        <v>0</v>
      </c>
      <c r="P19" s="79">
        <f t="shared" si="1"/>
        <v>0</v>
      </c>
      <c r="Q19" s="30" t="str">
        <f t="shared" si="2"/>
        <v/>
      </c>
      <c r="R19" s="73" t="str">
        <f>IF(B19&lt;Grunddata!$B$18,"-",IF(B19&lt;=Grunddata!$C$18,Grunddata!$A$18&amp;"-"&amp;Grunddata!$D$18*100 &amp; "%",IF(B19&lt;=Grunddata!$C$19,Grunddata!$A$19&amp;"-"&amp;Grunddata!$D$19*100 &amp; "%",IF(B19&lt;=Grunddata!$C$20,Grunddata!$A$20&amp;"-"&amp;Grunddata!$D$20*100 &amp; "%",IF(B19&lt;=Grunddata!$C$21,Grunddata!$A$21&amp;"-"&amp;Grunddata!$D$21*100 &amp; "%",IF(B19&lt;=Grunddata!$C$22,Grunddata!$A$22&amp;"-"&amp;Grunddata!$D$22*100 &amp; "%","-"))))))</f>
        <v>A-100%</v>
      </c>
      <c r="S19">
        <f>IF(LEFT(A19,1)="A",Grunddata!$S$17,IF(LEFT(A19,1)="B",Grunddata!$S$18,IF(LEFT(A19,1)="C",Grunddata!$S$19,IF(LEFT(A19,1)="D",Grunddata!$S$20,IF(LEFT(A19,1)="E",Grunddata!$S$21,0)))))</f>
        <v>5.46</v>
      </c>
      <c r="T19">
        <f t="shared" si="6"/>
        <v>0</v>
      </c>
    </row>
    <row r="20" spans="1:20" x14ac:dyDescent="0.25">
      <c r="A20" s="90" t="str">
        <f t="shared" si="3"/>
        <v>A-100%</v>
      </c>
      <c r="B20" s="91">
        <f>Kalender!A136</f>
        <v>46157</v>
      </c>
      <c r="C20" s="92" t="str">
        <f>Kalender!B136</f>
        <v>Fre</v>
      </c>
      <c r="D20" s="93" t="str">
        <f>Kalender!C136</f>
        <v/>
      </c>
      <c r="E20" s="19"/>
      <c r="F20" s="17"/>
      <c r="G20" s="17"/>
      <c r="H20" s="17"/>
      <c r="I20" s="17"/>
      <c r="J20" s="17"/>
      <c r="K20" s="94" t="str">
        <f t="shared" si="4"/>
        <v/>
      </c>
      <c r="L20" s="23"/>
      <c r="M20" s="24"/>
      <c r="N20" s="79">
        <f t="shared" si="5"/>
        <v>0</v>
      </c>
      <c r="O20" s="79">
        <f t="shared" si="0"/>
        <v>0</v>
      </c>
      <c r="P20" s="79">
        <f t="shared" si="1"/>
        <v>0</v>
      </c>
      <c r="Q20" s="30" t="str">
        <f t="shared" si="2"/>
        <v/>
      </c>
      <c r="R20" s="73" t="str">
        <f>IF(B20&lt;Grunddata!$B$18,"-",IF(B20&lt;=Grunddata!$C$18,Grunddata!$A$18&amp;"-"&amp;Grunddata!$D$18*100 &amp; "%",IF(B20&lt;=Grunddata!$C$19,Grunddata!$A$19&amp;"-"&amp;Grunddata!$D$19*100 &amp; "%",IF(B20&lt;=Grunddata!$C$20,Grunddata!$A$20&amp;"-"&amp;Grunddata!$D$20*100 &amp; "%",IF(B20&lt;=Grunddata!$C$21,Grunddata!$A$21&amp;"-"&amp;Grunddata!$D$21*100 &amp; "%",IF(B20&lt;=Grunddata!$C$22,Grunddata!$A$22&amp;"-"&amp;Grunddata!$D$22*100 &amp; "%","-"))))))</f>
        <v>A-100%</v>
      </c>
      <c r="S20">
        <f>IF(LEFT(A20,1)="A",Grunddata!$S$17,IF(LEFT(A20,1)="B",Grunddata!$S$18,IF(LEFT(A20,1)="C",Grunddata!$S$19,IF(LEFT(A20,1)="D",Grunddata!$S$20,IF(LEFT(A20,1)="E",Grunddata!$S$21,0)))))</f>
        <v>5.46</v>
      </c>
      <c r="T20">
        <f t="shared" si="6"/>
        <v>0</v>
      </c>
    </row>
    <row r="21" spans="1:20" x14ac:dyDescent="0.25">
      <c r="A21" s="90" t="str">
        <f t="shared" si="3"/>
        <v>A-100%</v>
      </c>
      <c r="B21" s="91">
        <f>Kalender!A137</f>
        <v>46158</v>
      </c>
      <c r="C21" s="92" t="str">
        <f>Kalender!B137</f>
        <v>Lör</v>
      </c>
      <c r="D21" s="93" t="str">
        <f>Kalender!C137</f>
        <v/>
      </c>
      <c r="E21" s="19"/>
      <c r="F21" s="17"/>
      <c r="G21" s="17"/>
      <c r="H21" s="17"/>
      <c r="I21" s="17"/>
      <c r="J21" s="17"/>
      <c r="K21" s="94" t="str">
        <f t="shared" si="4"/>
        <v/>
      </c>
      <c r="L21" s="23"/>
      <c r="M21" s="24"/>
      <c r="N21" s="79">
        <f t="shared" si="5"/>
        <v>0</v>
      </c>
      <c r="O21" s="79">
        <f t="shared" si="0"/>
        <v>0</v>
      </c>
      <c r="P21" s="79">
        <f t="shared" si="1"/>
        <v>0</v>
      </c>
      <c r="Q21" s="30" t="str">
        <f t="shared" si="2"/>
        <v/>
      </c>
      <c r="R21" s="73" t="str">
        <f>IF(B21&lt;Grunddata!$B$18,"-",IF(B21&lt;=Grunddata!$C$18,Grunddata!$A$18&amp;"-"&amp;Grunddata!$D$18*100 &amp; "%",IF(B21&lt;=Grunddata!$C$19,Grunddata!$A$19&amp;"-"&amp;Grunddata!$D$19*100 &amp; "%",IF(B21&lt;=Grunddata!$C$20,Grunddata!$A$20&amp;"-"&amp;Grunddata!$D$20*100 &amp; "%",IF(B21&lt;=Grunddata!$C$21,Grunddata!$A$21&amp;"-"&amp;Grunddata!$D$21*100 &amp; "%",IF(B21&lt;=Grunddata!$C$22,Grunddata!$A$22&amp;"-"&amp;Grunddata!$D$22*100 &amp; "%","-"))))))</f>
        <v>A-100%</v>
      </c>
      <c r="S21">
        <f>IF(LEFT(A21,1)="A",Grunddata!$S$17,IF(LEFT(A21,1)="B",Grunddata!$S$18,IF(LEFT(A21,1)="C",Grunddata!$S$19,IF(LEFT(A21,1)="D",Grunddata!$S$20,IF(LEFT(A21,1)="E",Grunddata!$S$21,0)))))</f>
        <v>5.46</v>
      </c>
      <c r="T21">
        <f t="shared" si="6"/>
        <v>0</v>
      </c>
    </row>
    <row r="22" spans="1:20" x14ac:dyDescent="0.25">
      <c r="A22" s="90" t="str">
        <f t="shared" si="3"/>
        <v>A-100%</v>
      </c>
      <c r="B22" s="91">
        <f>Kalender!A138</f>
        <v>46159</v>
      </c>
      <c r="C22" s="92" t="str">
        <f>Kalender!B138</f>
        <v>Sön</v>
      </c>
      <c r="D22" s="93" t="str">
        <f>Kalender!C138</f>
        <v/>
      </c>
      <c r="E22" s="19"/>
      <c r="F22" s="17"/>
      <c r="G22" s="17"/>
      <c r="H22" s="17"/>
      <c r="I22" s="17"/>
      <c r="J22" s="17"/>
      <c r="K22" s="94" t="str">
        <f t="shared" si="4"/>
        <v/>
      </c>
      <c r="L22" s="23"/>
      <c r="M22" s="24"/>
      <c r="N22" s="79">
        <f t="shared" si="5"/>
        <v>0</v>
      </c>
      <c r="O22" s="79">
        <f t="shared" si="0"/>
        <v>0</v>
      </c>
      <c r="P22" s="79">
        <f t="shared" si="1"/>
        <v>0</v>
      </c>
      <c r="Q22" s="30" t="str">
        <f t="shared" si="2"/>
        <v/>
      </c>
      <c r="R22" s="73" t="str">
        <f>IF(B22&lt;Grunddata!$B$18,"-",IF(B22&lt;=Grunddata!$C$18,Grunddata!$A$18&amp;"-"&amp;Grunddata!$D$18*100 &amp; "%",IF(B22&lt;=Grunddata!$C$19,Grunddata!$A$19&amp;"-"&amp;Grunddata!$D$19*100 &amp; "%",IF(B22&lt;=Grunddata!$C$20,Grunddata!$A$20&amp;"-"&amp;Grunddata!$D$20*100 &amp; "%",IF(B22&lt;=Grunddata!$C$21,Grunddata!$A$21&amp;"-"&amp;Grunddata!$D$21*100 &amp; "%",IF(B22&lt;=Grunddata!$C$22,Grunddata!$A$22&amp;"-"&amp;Grunddata!$D$22*100 &amp; "%","-"))))))</f>
        <v>A-100%</v>
      </c>
      <c r="S22">
        <f>IF(LEFT(A22,1)="A",Grunddata!$S$17,IF(LEFT(A22,1)="B",Grunddata!$S$18,IF(LEFT(A22,1)="C",Grunddata!$S$19,IF(LEFT(A22,1)="D",Grunddata!$S$20,IF(LEFT(A22,1)="E",Grunddata!$S$21,0)))))</f>
        <v>5.46</v>
      </c>
      <c r="T22">
        <f t="shared" si="6"/>
        <v>0</v>
      </c>
    </row>
    <row r="23" spans="1:20" x14ac:dyDescent="0.25">
      <c r="A23" s="90" t="str">
        <f t="shared" si="3"/>
        <v>A-100%</v>
      </c>
      <c r="B23" s="91">
        <f>Kalender!A139</f>
        <v>46160</v>
      </c>
      <c r="C23" s="92" t="str">
        <f>Kalender!B139</f>
        <v>Mån</v>
      </c>
      <c r="D23" s="93" t="str">
        <f>Kalender!C139</f>
        <v/>
      </c>
      <c r="E23" s="19"/>
      <c r="F23" s="17"/>
      <c r="G23" s="17"/>
      <c r="H23" s="17"/>
      <c r="I23" s="17"/>
      <c r="J23" s="17"/>
      <c r="K23" s="94" t="str">
        <f t="shared" si="4"/>
        <v/>
      </c>
      <c r="L23" s="23"/>
      <c r="M23" s="24"/>
      <c r="N23" s="79">
        <f t="shared" si="5"/>
        <v>0</v>
      </c>
      <c r="O23" s="79">
        <f t="shared" si="0"/>
        <v>0</v>
      </c>
      <c r="P23" s="79">
        <f t="shared" si="1"/>
        <v>0</v>
      </c>
      <c r="Q23" s="30" t="str">
        <f t="shared" si="2"/>
        <v/>
      </c>
      <c r="R23" s="73" t="str">
        <f>IF(B23&lt;Grunddata!$B$18,"-",IF(B23&lt;=Grunddata!$C$18,Grunddata!$A$18&amp;"-"&amp;Grunddata!$D$18*100 &amp; "%",IF(B23&lt;=Grunddata!$C$19,Grunddata!$A$19&amp;"-"&amp;Grunddata!$D$19*100 &amp; "%",IF(B23&lt;=Grunddata!$C$20,Grunddata!$A$20&amp;"-"&amp;Grunddata!$D$20*100 &amp; "%",IF(B23&lt;=Grunddata!$C$21,Grunddata!$A$21&amp;"-"&amp;Grunddata!$D$21*100 &amp; "%",IF(B23&lt;=Grunddata!$C$22,Grunddata!$A$22&amp;"-"&amp;Grunddata!$D$22*100 &amp; "%","-"))))))</f>
        <v>A-100%</v>
      </c>
      <c r="S23">
        <f>IF(LEFT(A23,1)="A",Grunddata!$S$17,IF(LEFT(A23,1)="B",Grunddata!$S$18,IF(LEFT(A23,1)="C",Grunddata!$S$19,IF(LEFT(A23,1)="D",Grunddata!$S$20,IF(LEFT(A23,1)="E",Grunddata!$S$21,0)))))</f>
        <v>5.46</v>
      </c>
      <c r="T23">
        <f t="shared" si="6"/>
        <v>0</v>
      </c>
    </row>
    <row r="24" spans="1:20" x14ac:dyDescent="0.25">
      <c r="A24" s="90" t="str">
        <f t="shared" si="3"/>
        <v>A-100%</v>
      </c>
      <c r="B24" s="91">
        <f>Kalender!A140</f>
        <v>46161</v>
      </c>
      <c r="C24" s="92" t="str">
        <f>Kalender!B140</f>
        <v>Tis</v>
      </c>
      <c r="D24" s="93" t="str">
        <f>Kalender!C140</f>
        <v/>
      </c>
      <c r="E24" s="19"/>
      <c r="F24" s="17"/>
      <c r="G24" s="17"/>
      <c r="H24" s="17"/>
      <c r="I24" s="17"/>
      <c r="J24" s="17"/>
      <c r="K24" s="94" t="str">
        <f t="shared" si="4"/>
        <v/>
      </c>
      <c r="L24" s="23"/>
      <c r="M24" s="24"/>
      <c r="N24" s="79">
        <f t="shared" si="5"/>
        <v>0</v>
      </c>
      <c r="O24" s="79">
        <f t="shared" si="0"/>
        <v>0</v>
      </c>
      <c r="P24" s="79">
        <f t="shared" si="1"/>
        <v>0</v>
      </c>
      <c r="Q24" s="30" t="str">
        <f t="shared" si="2"/>
        <v/>
      </c>
      <c r="R24" s="73" t="str">
        <f>IF(B24&lt;Grunddata!$B$18,"-",IF(B24&lt;=Grunddata!$C$18,Grunddata!$A$18&amp;"-"&amp;Grunddata!$D$18*100 &amp; "%",IF(B24&lt;=Grunddata!$C$19,Grunddata!$A$19&amp;"-"&amp;Grunddata!$D$19*100 &amp; "%",IF(B24&lt;=Grunddata!$C$20,Grunddata!$A$20&amp;"-"&amp;Grunddata!$D$20*100 &amp; "%",IF(B24&lt;=Grunddata!$C$21,Grunddata!$A$21&amp;"-"&amp;Grunddata!$D$21*100 &amp; "%",IF(B24&lt;=Grunddata!$C$22,Grunddata!$A$22&amp;"-"&amp;Grunddata!$D$22*100 &amp; "%","-"))))))</f>
        <v>A-100%</v>
      </c>
      <c r="S24">
        <f>IF(LEFT(A24,1)="A",Grunddata!$S$17,IF(LEFT(A24,1)="B",Grunddata!$S$18,IF(LEFT(A24,1)="C",Grunddata!$S$19,IF(LEFT(A24,1)="D",Grunddata!$S$20,IF(LEFT(A24,1)="E",Grunddata!$S$21,0)))))</f>
        <v>5.46</v>
      </c>
      <c r="T24">
        <f t="shared" si="6"/>
        <v>0</v>
      </c>
    </row>
    <row r="25" spans="1:20" x14ac:dyDescent="0.25">
      <c r="A25" s="90" t="str">
        <f t="shared" si="3"/>
        <v>A-100%</v>
      </c>
      <c r="B25" s="91">
        <f>Kalender!A141</f>
        <v>46162</v>
      </c>
      <c r="C25" s="92" t="str">
        <f>Kalender!B141</f>
        <v>Ons</v>
      </c>
      <c r="D25" s="93" t="str">
        <f>Kalender!C141</f>
        <v/>
      </c>
      <c r="E25" s="19"/>
      <c r="F25" s="17"/>
      <c r="G25" s="17"/>
      <c r="H25" s="17"/>
      <c r="I25" s="17"/>
      <c r="J25" s="17"/>
      <c r="K25" s="94" t="str">
        <f t="shared" si="4"/>
        <v/>
      </c>
      <c r="L25" s="23"/>
      <c r="M25" s="24"/>
      <c r="N25" s="79">
        <f t="shared" si="5"/>
        <v>0</v>
      </c>
      <c r="O25" s="79">
        <f t="shared" si="0"/>
        <v>0</v>
      </c>
      <c r="P25" s="79">
        <f t="shared" si="1"/>
        <v>0</v>
      </c>
      <c r="Q25" s="30" t="str">
        <f t="shared" si="2"/>
        <v/>
      </c>
      <c r="R25" s="73" t="str">
        <f>IF(B25&lt;Grunddata!$B$18,"-",IF(B25&lt;=Grunddata!$C$18,Grunddata!$A$18&amp;"-"&amp;Grunddata!$D$18*100 &amp; "%",IF(B25&lt;=Grunddata!$C$19,Grunddata!$A$19&amp;"-"&amp;Grunddata!$D$19*100 &amp; "%",IF(B25&lt;=Grunddata!$C$20,Grunddata!$A$20&amp;"-"&amp;Grunddata!$D$20*100 &amp; "%",IF(B25&lt;=Grunddata!$C$21,Grunddata!$A$21&amp;"-"&amp;Grunddata!$D$21*100 &amp; "%",IF(B25&lt;=Grunddata!$C$22,Grunddata!$A$22&amp;"-"&amp;Grunddata!$D$22*100 &amp; "%","-"))))))</f>
        <v>A-100%</v>
      </c>
      <c r="S25">
        <f>IF(LEFT(A25,1)="A",Grunddata!$S$17,IF(LEFT(A25,1)="B",Grunddata!$S$18,IF(LEFT(A25,1)="C",Grunddata!$S$19,IF(LEFT(A25,1)="D",Grunddata!$S$20,IF(LEFT(A25,1)="E",Grunddata!$S$21,0)))))</f>
        <v>5.46</v>
      </c>
      <c r="T25">
        <f t="shared" si="6"/>
        <v>0</v>
      </c>
    </row>
    <row r="26" spans="1:20" x14ac:dyDescent="0.25">
      <c r="A26" s="90" t="str">
        <f t="shared" si="3"/>
        <v>A-100%</v>
      </c>
      <c r="B26" s="91">
        <f>Kalender!A142</f>
        <v>46163</v>
      </c>
      <c r="C26" s="92" t="str">
        <f>Kalender!B142</f>
        <v>Tor</v>
      </c>
      <c r="D26" s="93" t="str">
        <f>Kalender!C142</f>
        <v/>
      </c>
      <c r="E26" s="19"/>
      <c r="F26" s="17"/>
      <c r="G26" s="17"/>
      <c r="H26" s="17"/>
      <c r="I26" s="17"/>
      <c r="J26" s="17"/>
      <c r="K26" s="94" t="str">
        <f t="shared" si="4"/>
        <v/>
      </c>
      <c r="L26" s="23"/>
      <c r="M26" s="24"/>
      <c r="N26" s="79">
        <f t="shared" si="5"/>
        <v>0</v>
      </c>
      <c r="O26" s="79">
        <f t="shared" si="0"/>
        <v>0</v>
      </c>
      <c r="P26" s="79">
        <f t="shared" si="1"/>
        <v>0</v>
      </c>
      <c r="Q26" s="30" t="str">
        <f t="shared" si="2"/>
        <v/>
      </c>
      <c r="R26" s="73" t="str">
        <f>IF(B26&lt;Grunddata!$B$18,"-",IF(B26&lt;=Grunddata!$C$18,Grunddata!$A$18&amp;"-"&amp;Grunddata!$D$18*100 &amp; "%",IF(B26&lt;=Grunddata!$C$19,Grunddata!$A$19&amp;"-"&amp;Grunddata!$D$19*100 &amp; "%",IF(B26&lt;=Grunddata!$C$20,Grunddata!$A$20&amp;"-"&amp;Grunddata!$D$20*100 &amp; "%",IF(B26&lt;=Grunddata!$C$21,Grunddata!$A$21&amp;"-"&amp;Grunddata!$D$21*100 &amp; "%",IF(B26&lt;=Grunddata!$C$22,Grunddata!$A$22&amp;"-"&amp;Grunddata!$D$22*100 &amp; "%","-"))))))</f>
        <v>A-100%</v>
      </c>
      <c r="S26">
        <f>IF(LEFT(A26,1)="A",Grunddata!$S$17,IF(LEFT(A26,1)="B",Grunddata!$S$18,IF(LEFT(A26,1)="C",Grunddata!$S$19,IF(LEFT(A26,1)="D",Grunddata!$S$20,IF(LEFT(A26,1)="E",Grunddata!$S$21,0)))))</f>
        <v>5.46</v>
      </c>
      <c r="T26">
        <f t="shared" si="6"/>
        <v>0</v>
      </c>
    </row>
    <row r="27" spans="1:20" x14ac:dyDescent="0.25">
      <c r="A27" s="90" t="str">
        <f t="shared" si="3"/>
        <v>A-100%</v>
      </c>
      <c r="B27" s="91">
        <f>Kalender!A143</f>
        <v>46164</v>
      </c>
      <c r="C27" s="92" t="str">
        <f>Kalender!B143</f>
        <v>Fre</v>
      </c>
      <c r="D27" s="93" t="str">
        <f>Kalender!C143</f>
        <v/>
      </c>
      <c r="E27" s="19"/>
      <c r="F27" s="17"/>
      <c r="G27" s="17"/>
      <c r="H27" s="17"/>
      <c r="I27" s="17"/>
      <c r="J27" s="17"/>
      <c r="K27" s="94" t="str">
        <f t="shared" si="4"/>
        <v/>
      </c>
      <c r="L27" s="23"/>
      <c r="M27" s="24"/>
      <c r="N27" s="79">
        <f t="shared" si="5"/>
        <v>0</v>
      </c>
      <c r="O27" s="79">
        <f t="shared" si="0"/>
        <v>0</v>
      </c>
      <c r="P27" s="79">
        <f t="shared" si="1"/>
        <v>0</v>
      </c>
      <c r="Q27" s="30" t="str">
        <f t="shared" si="2"/>
        <v/>
      </c>
      <c r="R27" s="73" t="str">
        <f>IF(B27&lt;Grunddata!$B$18,"-",IF(B27&lt;=Grunddata!$C$18,Grunddata!$A$18&amp;"-"&amp;Grunddata!$D$18*100 &amp; "%",IF(B27&lt;=Grunddata!$C$19,Grunddata!$A$19&amp;"-"&amp;Grunddata!$D$19*100 &amp; "%",IF(B27&lt;=Grunddata!$C$20,Grunddata!$A$20&amp;"-"&amp;Grunddata!$D$20*100 &amp; "%",IF(B27&lt;=Grunddata!$C$21,Grunddata!$A$21&amp;"-"&amp;Grunddata!$D$21*100 &amp; "%",IF(B27&lt;=Grunddata!$C$22,Grunddata!$A$22&amp;"-"&amp;Grunddata!$D$22*100 &amp; "%","-"))))))</f>
        <v>A-100%</v>
      </c>
      <c r="S27">
        <f>IF(LEFT(A27,1)="A",Grunddata!$S$17,IF(LEFT(A27,1)="B",Grunddata!$S$18,IF(LEFT(A27,1)="C",Grunddata!$S$19,IF(LEFT(A27,1)="D",Grunddata!$S$20,IF(LEFT(A27,1)="E",Grunddata!$S$21,0)))))</f>
        <v>5.46</v>
      </c>
      <c r="T27">
        <f t="shared" si="6"/>
        <v>0</v>
      </c>
    </row>
    <row r="28" spans="1:20" x14ac:dyDescent="0.25">
      <c r="A28" s="90" t="str">
        <f t="shared" si="3"/>
        <v>A-100%</v>
      </c>
      <c r="B28" s="91">
        <f>Kalender!A144</f>
        <v>46165</v>
      </c>
      <c r="C28" s="92" t="str">
        <f>Kalender!B144</f>
        <v>Lör</v>
      </c>
      <c r="D28" s="93" t="str">
        <f>Kalender!C144</f>
        <v/>
      </c>
      <c r="E28" s="19"/>
      <c r="F28" s="17"/>
      <c r="G28" s="17"/>
      <c r="H28" s="17"/>
      <c r="I28" s="17"/>
      <c r="J28" s="17"/>
      <c r="K28" s="94" t="str">
        <f t="shared" si="4"/>
        <v/>
      </c>
      <c r="L28" s="23"/>
      <c r="M28" s="24"/>
      <c r="N28" s="79">
        <f t="shared" si="5"/>
        <v>0</v>
      </c>
      <c r="O28" s="79">
        <f t="shared" si="0"/>
        <v>0</v>
      </c>
      <c r="P28" s="79">
        <f t="shared" si="1"/>
        <v>0</v>
      </c>
      <c r="Q28" s="30" t="str">
        <f t="shared" si="2"/>
        <v/>
      </c>
      <c r="R28" s="73" t="str">
        <f>IF(B28&lt;Grunddata!$B$18,"-",IF(B28&lt;=Grunddata!$C$18,Grunddata!$A$18&amp;"-"&amp;Grunddata!$D$18*100 &amp; "%",IF(B28&lt;=Grunddata!$C$19,Grunddata!$A$19&amp;"-"&amp;Grunddata!$D$19*100 &amp; "%",IF(B28&lt;=Grunddata!$C$20,Grunddata!$A$20&amp;"-"&amp;Grunddata!$D$20*100 &amp; "%",IF(B28&lt;=Grunddata!$C$21,Grunddata!$A$21&amp;"-"&amp;Grunddata!$D$21*100 &amp; "%",IF(B28&lt;=Grunddata!$C$22,Grunddata!$A$22&amp;"-"&amp;Grunddata!$D$22*100 &amp; "%","-"))))))</f>
        <v>A-100%</v>
      </c>
      <c r="S28">
        <f>IF(LEFT(A28,1)="A",Grunddata!$S$17,IF(LEFT(A28,1)="B",Grunddata!$S$18,IF(LEFT(A28,1)="C",Grunddata!$S$19,IF(LEFT(A28,1)="D",Grunddata!$S$20,IF(LEFT(A28,1)="E",Grunddata!$S$21,0)))))</f>
        <v>5.46</v>
      </c>
      <c r="T28">
        <f t="shared" si="6"/>
        <v>0</v>
      </c>
    </row>
    <row r="29" spans="1:20" x14ac:dyDescent="0.25">
      <c r="A29" s="90" t="str">
        <f t="shared" si="3"/>
        <v>A-100%</v>
      </c>
      <c r="B29" s="91">
        <f>Kalender!A145</f>
        <v>46166</v>
      </c>
      <c r="C29" s="92" t="str">
        <f>Kalender!B145</f>
        <v>Sön</v>
      </c>
      <c r="D29" s="93" t="str">
        <f>Kalender!C145</f>
        <v>Pingstdagen</v>
      </c>
      <c r="E29" s="19"/>
      <c r="F29" s="17"/>
      <c r="G29" s="17"/>
      <c r="H29" s="17"/>
      <c r="I29" s="17"/>
      <c r="J29" s="17"/>
      <c r="K29" s="94" t="str">
        <f t="shared" si="4"/>
        <v/>
      </c>
      <c r="L29" s="23"/>
      <c r="M29" s="24"/>
      <c r="N29" s="79">
        <f t="shared" si="5"/>
        <v>0</v>
      </c>
      <c r="O29" s="79">
        <f t="shared" si="0"/>
        <v>0</v>
      </c>
      <c r="P29" s="79">
        <f t="shared" si="1"/>
        <v>0</v>
      </c>
      <c r="Q29" s="30" t="str">
        <f t="shared" si="2"/>
        <v/>
      </c>
      <c r="R29" s="73" t="str">
        <f>IF(B29&lt;Grunddata!$B$18,"-",IF(B29&lt;=Grunddata!$C$18,Grunddata!$A$18&amp;"-"&amp;Grunddata!$D$18*100 &amp; "%",IF(B29&lt;=Grunddata!$C$19,Grunddata!$A$19&amp;"-"&amp;Grunddata!$D$19*100 &amp; "%",IF(B29&lt;=Grunddata!$C$20,Grunddata!$A$20&amp;"-"&amp;Grunddata!$D$20*100 &amp; "%",IF(B29&lt;=Grunddata!$C$21,Grunddata!$A$21&amp;"-"&amp;Grunddata!$D$21*100 &amp; "%",IF(B29&lt;=Grunddata!$C$22,Grunddata!$A$22&amp;"-"&amp;Grunddata!$D$22*100 &amp; "%","-"))))))</f>
        <v>A-100%</v>
      </c>
      <c r="S29">
        <f>IF(LEFT(A29,1)="A",Grunddata!$S$17,IF(LEFT(A29,1)="B",Grunddata!$S$18,IF(LEFT(A29,1)="C",Grunddata!$S$19,IF(LEFT(A29,1)="D",Grunddata!$S$20,IF(LEFT(A29,1)="E",Grunddata!$S$21,0)))))</f>
        <v>5.46</v>
      </c>
      <c r="T29">
        <f t="shared" si="6"/>
        <v>0</v>
      </c>
    </row>
    <row r="30" spans="1:20" x14ac:dyDescent="0.25">
      <c r="A30" s="90" t="str">
        <f t="shared" si="3"/>
        <v>A-100%</v>
      </c>
      <c r="B30" s="91">
        <f>Kalender!A146</f>
        <v>46167</v>
      </c>
      <c r="C30" s="92" t="str">
        <f>Kalender!B146</f>
        <v>Mån</v>
      </c>
      <c r="D30" s="93" t="str">
        <f>Kalender!C146</f>
        <v/>
      </c>
      <c r="E30" s="19"/>
      <c r="F30" s="17"/>
      <c r="G30" s="17"/>
      <c r="H30" s="17"/>
      <c r="I30" s="17"/>
      <c r="J30" s="17"/>
      <c r="K30" s="94" t="str">
        <f t="shared" si="4"/>
        <v/>
      </c>
      <c r="L30" s="23"/>
      <c r="M30" s="24"/>
      <c r="N30" s="79">
        <f t="shared" si="5"/>
        <v>0</v>
      </c>
      <c r="O30" s="79">
        <f t="shared" si="0"/>
        <v>0</v>
      </c>
      <c r="P30" s="79">
        <f t="shared" si="1"/>
        <v>0</v>
      </c>
      <c r="Q30" s="30" t="str">
        <f t="shared" si="2"/>
        <v/>
      </c>
      <c r="R30" s="73" t="str">
        <f>IF(B30&lt;Grunddata!$B$18,"-",IF(B30&lt;=Grunddata!$C$18,Grunddata!$A$18&amp;"-"&amp;Grunddata!$D$18*100 &amp; "%",IF(B30&lt;=Grunddata!$C$19,Grunddata!$A$19&amp;"-"&amp;Grunddata!$D$19*100 &amp; "%",IF(B30&lt;=Grunddata!$C$20,Grunddata!$A$20&amp;"-"&amp;Grunddata!$D$20*100 &amp; "%",IF(B30&lt;=Grunddata!$C$21,Grunddata!$A$21&amp;"-"&amp;Grunddata!$D$21*100 &amp; "%",IF(B30&lt;=Grunddata!$C$22,Grunddata!$A$22&amp;"-"&amp;Grunddata!$D$22*100 &amp; "%","-"))))))</f>
        <v>A-100%</v>
      </c>
      <c r="S30">
        <f>IF(LEFT(A30,1)="A",Grunddata!$S$17,IF(LEFT(A30,1)="B",Grunddata!$S$18,IF(LEFT(A30,1)="C",Grunddata!$S$19,IF(LEFT(A30,1)="D",Grunddata!$S$20,IF(LEFT(A30,1)="E",Grunddata!$S$21,0)))))</f>
        <v>5.46</v>
      </c>
      <c r="T30">
        <f t="shared" si="6"/>
        <v>0</v>
      </c>
    </row>
    <row r="31" spans="1:20" x14ac:dyDescent="0.25">
      <c r="A31" s="90" t="str">
        <f t="shared" si="3"/>
        <v>A-100%</v>
      </c>
      <c r="B31" s="91">
        <f>Kalender!A147</f>
        <v>46168</v>
      </c>
      <c r="C31" s="92" t="str">
        <f>Kalender!B147</f>
        <v>Tis</v>
      </c>
      <c r="D31" s="93" t="str">
        <f>Kalender!C147</f>
        <v/>
      </c>
      <c r="E31" s="19"/>
      <c r="F31" s="17"/>
      <c r="G31" s="17"/>
      <c r="H31" s="17"/>
      <c r="I31" s="17"/>
      <c r="J31" s="17"/>
      <c r="K31" s="94" t="str">
        <f t="shared" si="4"/>
        <v/>
      </c>
      <c r="L31" s="23"/>
      <c r="M31" s="24"/>
      <c r="N31" s="79">
        <f t="shared" si="5"/>
        <v>0</v>
      </c>
      <c r="O31" s="79">
        <f t="shared" si="0"/>
        <v>0</v>
      </c>
      <c r="P31" s="79">
        <f t="shared" si="1"/>
        <v>0</v>
      </c>
      <c r="Q31" s="30" t="str">
        <f t="shared" si="2"/>
        <v/>
      </c>
      <c r="R31" s="73" t="str">
        <f>IF(B31&lt;Grunddata!$B$18,"-",IF(B31&lt;=Grunddata!$C$18,Grunddata!$A$18&amp;"-"&amp;Grunddata!$D$18*100 &amp; "%",IF(B31&lt;=Grunddata!$C$19,Grunddata!$A$19&amp;"-"&amp;Grunddata!$D$19*100 &amp; "%",IF(B31&lt;=Grunddata!$C$20,Grunddata!$A$20&amp;"-"&amp;Grunddata!$D$20*100 &amp; "%",IF(B31&lt;=Grunddata!$C$21,Grunddata!$A$21&amp;"-"&amp;Grunddata!$D$21*100 &amp; "%",IF(B31&lt;=Grunddata!$C$22,Grunddata!$A$22&amp;"-"&amp;Grunddata!$D$22*100 &amp; "%","-"))))))</f>
        <v>A-100%</v>
      </c>
      <c r="S31">
        <f>IF(LEFT(A31,1)="A",Grunddata!$S$17,IF(LEFT(A31,1)="B",Grunddata!$S$18,IF(LEFT(A31,1)="C",Grunddata!$S$19,IF(LEFT(A31,1)="D",Grunddata!$S$20,IF(LEFT(A31,1)="E",Grunddata!$S$21,0)))))</f>
        <v>5.46</v>
      </c>
      <c r="T31">
        <f t="shared" si="6"/>
        <v>0</v>
      </c>
    </row>
    <row r="32" spans="1:20" x14ac:dyDescent="0.25">
      <c r="A32" s="90" t="str">
        <f t="shared" si="3"/>
        <v>A-100%</v>
      </c>
      <c r="B32" s="91">
        <f>Kalender!A148</f>
        <v>46169</v>
      </c>
      <c r="C32" s="92" t="str">
        <f>Kalender!B148</f>
        <v>Ons</v>
      </c>
      <c r="D32" s="93" t="str">
        <f>Kalender!C148</f>
        <v/>
      </c>
      <c r="E32" s="19"/>
      <c r="F32" s="17"/>
      <c r="G32" s="17"/>
      <c r="H32" s="17"/>
      <c r="I32" s="17"/>
      <c r="J32" s="17"/>
      <c r="K32" s="94" t="str">
        <f t="shared" si="4"/>
        <v/>
      </c>
      <c r="L32" s="23"/>
      <c r="M32" s="24"/>
      <c r="N32" s="79">
        <f t="shared" si="5"/>
        <v>0</v>
      </c>
      <c r="O32" s="79">
        <f t="shared" si="0"/>
        <v>0</v>
      </c>
      <c r="P32" s="79">
        <f t="shared" si="1"/>
        <v>0</v>
      </c>
      <c r="Q32" s="30" t="str">
        <f t="shared" si="2"/>
        <v/>
      </c>
      <c r="R32" s="73" t="str">
        <f>IF(B32&lt;Grunddata!$B$18,"-",IF(B32&lt;=Grunddata!$C$18,Grunddata!$A$18&amp;"-"&amp;Grunddata!$D$18*100 &amp; "%",IF(B32&lt;=Grunddata!$C$19,Grunddata!$A$19&amp;"-"&amp;Grunddata!$D$19*100 &amp; "%",IF(B32&lt;=Grunddata!$C$20,Grunddata!$A$20&amp;"-"&amp;Grunddata!$D$20*100 &amp; "%",IF(B32&lt;=Grunddata!$C$21,Grunddata!$A$21&amp;"-"&amp;Grunddata!$D$21*100 &amp; "%",IF(B32&lt;=Grunddata!$C$22,Grunddata!$A$22&amp;"-"&amp;Grunddata!$D$22*100 &amp; "%","-"))))))</f>
        <v>A-100%</v>
      </c>
      <c r="S32">
        <f>IF(LEFT(A32,1)="A",Grunddata!$S$17,IF(LEFT(A32,1)="B",Grunddata!$S$18,IF(LEFT(A32,1)="C",Grunddata!$S$19,IF(LEFT(A32,1)="D",Grunddata!$S$20,IF(LEFT(A32,1)="E",Grunddata!$S$21,0)))))</f>
        <v>5.46</v>
      </c>
      <c r="T32">
        <f t="shared" si="6"/>
        <v>0</v>
      </c>
    </row>
    <row r="33" spans="1:20" x14ac:dyDescent="0.25">
      <c r="A33" s="90" t="str">
        <f t="shared" si="3"/>
        <v>A-100%</v>
      </c>
      <c r="B33" s="91">
        <f>Kalender!A149</f>
        <v>46170</v>
      </c>
      <c r="C33" s="92" t="str">
        <f>Kalender!B149</f>
        <v>Tor</v>
      </c>
      <c r="D33" s="93" t="str">
        <f>Kalender!C149</f>
        <v/>
      </c>
      <c r="E33" s="19"/>
      <c r="F33" s="17"/>
      <c r="G33" s="17"/>
      <c r="H33" s="17"/>
      <c r="I33" s="17"/>
      <c r="J33" s="17"/>
      <c r="K33" s="94" t="str">
        <f t="shared" si="4"/>
        <v/>
      </c>
      <c r="L33" s="23"/>
      <c r="M33" s="24"/>
      <c r="N33" s="79">
        <f t="shared" si="5"/>
        <v>0</v>
      </c>
      <c r="O33" s="79">
        <f t="shared" si="0"/>
        <v>0</v>
      </c>
      <c r="P33" s="79">
        <f t="shared" si="1"/>
        <v>0</v>
      </c>
      <c r="Q33" s="30" t="str">
        <f t="shared" si="2"/>
        <v/>
      </c>
      <c r="R33" s="73" t="str">
        <f>IF(B33&lt;Grunddata!$B$18,"-",IF(B33&lt;=Grunddata!$C$18,Grunddata!$A$18&amp;"-"&amp;Grunddata!$D$18*100 &amp; "%",IF(B33&lt;=Grunddata!$C$19,Grunddata!$A$19&amp;"-"&amp;Grunddata!$D$19*100 &amp; "%",IF(B33&lt;=Grunddata!$C$20,Grunddata!$A$20&amp;"-"&amp;Grunddata!$D$20*100 &amp; "%",IF(B33&lt;=Grunddata!$C$21,Grunddata!$A$21&amp;"-"&amp;Grunddata!$D$21*100 &amp; "%",IF(B33&lt;=Grunddata!$C$22,Grunddata!$A$22&amp;"-"&amp;Grunddata!$D$22*100 &amp; "%","-"))))))</f>
        <v>A-100%</v>
      </c>
      <c r="S33">
        <f>IF(LEFT(A33,1)="A",Grunddata!$S$17,IF(LEFT(A33,1)="B",Grunddata!$S$18,IF(LEFT(A33,1)="C",Grunddata!$S$19,IF(LEFT(A33,1)="D",Grunddata!$S$20,IF(LEFT(A33,1)="E",Grunddata!$S$21,0)))))</f>
        <v>5.46</v>
      </c>
      <c r="T33">
        <f t="shared" si="6"/>
        <v>0</v>
      </c>
    </row>
    <row r="34" spans="1:20" x14ac:dyDescent="0.25">
      <c r="A34" s="90" t="str">
        <f t="shared" si="3"/>
        <v>A-100%</v>
      </c>
      <c r="B34" s="91">
        <f>Kalender!A150</f>
        <v>46171</v>
      </c>
      <c r="C34" s="92" t="str">
        <f>Kalender!B150</f>
        <v>Fre</v>
      </c>
      <c r="D34" s="93" t="str">
        <f>Kalender!C150</f>
        <v/>
      </c>
      <c r="E34" s="19"/>
      <c r="F34" s="17"/>
      <c r="G34" s="17"/>
      <c r="H34" s="17"/>
      <c r="I34" s="17"/>
      <c r="J34" s="17"/>
      <c r="K34" s="94" t="str">
        <f t="shared" si="4"/>
        <v/>
      </c>
      <c r="L34" s="23"/>
      <c r="M34" s="24"/>
      <c r="N34" s="79">
        <f t="shared" si="5"/>
        <v>0</v>
      </c>
      <c r="O34" s="79">
        <f t="shared" si="0"/>
        <v>0</v>
      </c>
      <c r="P34" s="79">
        <f t="shared" si="1"/>
        <v>0</v>
      </c>
      <c r="Q34" s="30" t="str">
        <f t="shared" si="2"/>
        <v/>
      </c>
      <c r="R34" s="73" t="str">
        <f>IF(B34&lt;Grunddata!$B$18,"-",IF(B34&lt;=Grunddata!$C$18,Grunddata!$A$18&amp;"-"&amp;Grunddata!$D$18*100 &amp; "%",IF(B34&lt;=Grunddata!$C$19,Grunddata!$A$19&amp;"-"&amp;Grunddata!$D$19*100 &amp; "%",IF(B34&lt;=Grunddata!$C$20,Grunddata!$A$20&amp;"-"&amp;Grunddata!$D$20*100 &amp; "%",IF(B34&lt;=Grunddata!$C$21,Grunddata!$A$21&amp;"-"&amp;Grunddata!$D$21*100 &amp; "%",IF(B34&lt;=Grunddata!$C$22,Grunddata!$A$22&amp;"-"&amp;Grunddata!$D$22*100 &amp; "%","-"))))))</f>
        <v>A-100%</v>
      </c>
      <c r="S34">
        <f>IF(LEFT(A34,1)="A",Grunddata!$S$17,IF(LEFT(A34,1)="B",Grunddata!$S$18,IF(LEFT(A34,1)="C",Grunddata!$S$19,IF(LEFT(A34,1)="D",Grunddata!$S$20,IF(LEFT(A34,1)="E",Grunddata!$S$21,0)))))</f>
        <v>5.46</v>
      </c>
      <c r="T34">
        <f t="shared" si="6"/>
        <v>0</v>
      </c>
    </row>
    <row r="35" spans="1:20" x14ac:dyDescent="0.25">
      <c r="A35" s="90" t="str">
        <f t="shared" si="3"/>
        <v>A-100%</v>
      </c>
      <c r="B35" s="91">
        <f>Kalender!A151</f>
        <v>46172</v>
      </c>
      <c r="C35" s="92" t="str">
        <f>Kalender!B151</f>
        <v>Lör</v>
      </c>
      <c r="D35" s="93" t="str">
        <f>Kalender!C151</f>
        <v/>
      </c>
      <c r="E35" s="19"/>
      <c r="F35" s="17"/>
      <c r="G35" s="17"/>
      <c r="H35" s="17"/>
      <c r="I35" s="17"/>
      <c r="J35" s="17"/>
      <c r="K35" s="94" t="str">
        <f t="shared" si="4"/>
        <v/>
      </c>
      <c r="L35" s="23"/>
      <c r="M35" s="24"/>
      <c r="N35" s="79">
        <f t="shared" si="5"/>
        <v>0</v>
      </c>
      <c r="O35" s="79">
        <f t="shared" si="0"/>
        <v>0</v>
      </c>
      <c r="P35" s="79">
        <f t="shared" si="1"/>
        <v>0</v>
      </c>
      <c r="Q35" s="30" t="str">
        <f t="shared" si="2"/>
        <v/>
      </c>
      <c r="R35" s="73" t="str">
        <f>IF(B35&lt;Grunddata!$B$18,"-",IF(B35&lt;=Grunddata!$C$18,Grunddata!$A$18&amp;"-"&amp;Grunddata!$D$18*100 &amp; "%",IF(B35&lt;=Grunddata!$C$19,Grunddata!$A$19&amp;"-"&amp;Grunddata!$D$19*100 &amp; "%",IF(B35&lt;=Grunddata!$C$20,Grunddata!$A$20&amp;"-"&amp;Grunddata!$D$20*100 &amp; "%",IF(B35&lt;=Grunddata!$C$21,Grunddata!$A$21&amp;"-"&amp;Grunddata!$D$21*100 &amp; "%",IF(B35&lt;=Grunddata!$C$22,Grunddata!$A$22&amp;"-"&amp;Grunddata!$D$22*100 &amp; "%","-"))))))</f>
        <v>A-100%</v>
      </c>
      <c r="S35">
        <f>IF(LEFT(A35,1)="A",Grunddata!$S$17,IF(LEFT(A35,1)="B",Grunddata!$S$18,IF(LEFT(A35,1)="C",Grunddata!$S$19,IF(LEFT(A35,1)="D",Grunddata!$S$20,IF(LEFT(A35,1)="E",Grunddata!$S$21,0)))))</f>
        <v>5.46</v>
      </c>
      <c r="T35">
        <f t="shared" si="6"/>
        <v>0</v>
      </c>
    </row>
    <row r="36" spans="1:20" ht="15.75" thickBot="1" x14ac:dyDescent="0.3">
      <c r="A36" s="95" t="str">
        <f t="shared" si="3"/>
        <v>A-100%</v>
      </c>
      <c r="B36" s="91">
        <f>Kalender!A152</f>
        <v>46173</v>
      </c>
      <c r="C36" s="92" t="str">
        <f>Kalender!B152</f>
        <v>Sön</v>
      </c>
      <c r="D36" s="93" t="str">
        <f>Kalender!C152</f>
        <v>Mors dag</v>
      </c>
      <c r="E36" s="20"/>
      <c r="F36" s="18"/>
      <c r="G36" s="18"/>
      <c r="H36" s="18"/>
      <c r="I36" s="18"/>
      <c r="J36" s="18"/>
      <c r="K36" s="99" t="str">
        <f t="shared" si="4"/>
        <v/>
      </c>
      <c r="L36" s="23"/>
      <c r="M36" s="25"/>
      <c r="N36" s="79">
        <f t="shared" si="5"/>
        <v>0</v>
      </c>
      <c r="O36" s="79">
        <f t="shared" si="0"/>
        <v>0</v>
      </c>
      <c r="P36" s="79">
        <f t="shared" si="1"/>
        <v>0</v>
      </c>
      <c r="Q36" s="30" t="str">
        <f t="shared" si="2"/>
        <v/>
      </c>
      <c r="R36" s="73" t="str">
        <f>IF(B36&lt;Grunddata!$B$18,"-",IF(B36&lt;=Grunddata!$C$18,Grunddata!$A$18&amp;"-"&amp;Grunddata!$D$18*100 &amp; "%",IF(B36&lt;=Grunddata!$C$19,Grunddata!$A$19&amp;"-"&amp;Grunddata!$D$19*100 &amp; "%",IF(B36&lt;=Grunddata!$C$20,Grunddata!$A$20&amp;"-"&amp;Grunddata!$D$20*100 &amp; "%",IF(B36&lt;=Grunddata!$C$21,Grunddata!$A$21&amp;"-"&amp;Grunddata!$D$21*100 &amp; "%",IF(B36&lt;=Grunddata!$C$22,Grunddata!$A$22&amp;"-"&amp;Grunddata!$D$22*100 &amp; "%","-"))))))</f>
        <v>A-100%</v>
      </c>
      <c r="S36" s="100">
        <f>IF(LEFT(A36,1)="A",Grunddata!$S$17,IF(LEFT(A36,1)="B",Grunddata!$S$18,IF(LEFT(A36,1)="C",Grunddata!$S$19,IF(LEFT(A36,1)="D",Grunddata!$S$20,IF(LEFT(A36,1)="E",Grunddata!$S$21,0)))))</f>
        <v>5.46</v>
      </c>
      <c r="T36">
        <f t="shared" si="6"/>
        <v>0</v>
      </c>
    </row>
    <row r="37" spans="1:20" ht="15.75" thickBot="1" x14ac:dyDescent="0.3">
      <c r="A37" s="181" t="s">
        <v>150</v>
      </c>
      <c r="B37" s="182"/>
      <c r="C37" s="182"/>
      <c r="D37" s="182"/>
      <c r="E37" s="101">
        <f>COUNT(E6:E36)</f>
        <v>0</v>
      </c>
      <c r="F37" s="102">
        <f t="shared" ref="F37" si="7">COUNT(F6:F36)</f>
        <v>0</v>
      </c>
      <c r="G37" s="102">
        <f>SUM(N6:N36)</f>
        <v>0</v>
      </c>
      <c r="H37" s="102">
        <f>SUM(O6:O36)</f>
        <v>0</v>
      </c>
      <c r="I37" s="102">
        <f>SUM(P6:P36)</f>
        <v>0</v>
      </c>
      <c r="J37" s="102">
        <f>COUNT(J6:J36)</f>
        <v>0</v>
      </c>
      <c r="K37" s="103">
        <f>(E37-F37-G37-H37-I37-IF(F38+G38+H38+I38=0,E37,J37))*-1</f>
        <v>0</v>
      </c>
      <c r="L37" s="104" t="s">
        <v>46</v>
      </c>
      <c r="M37" s="105">
        <f>SUM(M6:M36)</f>
        <v>0</v>
      </c>
      <c r="Q37" s="106"/>
      <c r="S37">
        <f>TRUNC(ROUND(SUM(S6:S36),0),0)</f>
        <v>169</v>
      </c>
      <c r="T37" s="71">
        <f>TRUNC(ROUND(SUM(T6:T36),0),0)</f>
        <v>0</v>
      </c>
    </row>
    <row r="38" spans="1:20" x14ac:dyDescent="0.25">
      <c r="A38" s="183" t="s">
        <v>47</v>
      </c>
      <c r="B38" s="184"/>
      <c r="C38" s="184"/>
      <c r="D38" s="184"/>
      <c r="E38" s="107">
        <f t="shared" ref="E38:K38" si="8">SUM(E6:E36)</f>
        <v>0</v>
      </c>
      <c r="F38" s="108">
        <f t="shared" si="8"/>
        <v>0</v>
      </c>
      <c r="G38" s="108">
        <f t="shared" si="8"/>
        <v>0</v>
      </c>
      <c r="H38" s="108">
        <f t="shared" si="8"/>
        <v>0</v>
      </c>
      <c r="I38" s="108">
        <f t="shared" si="8"/>
        <v>0</v>
      </c>
      <c r="J38" s="108">
        <f t="shared" si="8"/>
        <v>0</v>
      </c>
      <c r="K38" s="109">
        <f t="shared" si="8"/>
        <v>0</v>
      </c>
      <c r="L38" s="166" t="str">
        <f>"  Månadens prognos: "&amp; T37 &amp; " / diff: " &amp; IF(T37-E38&gt;0,"+" &amp; ROUND(T37-E38,0),ROUND(T37-E38,0)) &amp; " tim"</f>
        <v xml:space="preserve">  Månadens prognos: 0 / diff: 0 tim</v>
      </c>
      <c r="M38" s="167"/>
      <c r="N38"/>
    </row>
    <row r="39" spans="1:20" ht="15.75" thickBot="1" x14ac:dyDescent="0.3">
      <c r="A39" s="186" t="s">
        <v>149</v>
      </c>
      <c r="B39" s="187"/>
      <c r="C39" s="187"/>
      <c r="D39" s="188"/>
      <c r="E39" s="110">
        <f>Summeringar!C28</f>
        <v>0</v>
      </c>
      <c r="F39" s="111">
        <f>Summeringar!F28</f>
        <v>0</v>
      </c>
      <c r="G39" s="112"/>
      <c r="H39" s="112"/>
      <c r="I39" s="113"/>
      <c r="J39" s="114"/>
      <c r="K39" s="114"/>
      <c r="L39" s="78"/>
    </row>
    <row r="40" spans="1:20" x14ac:dyDescent="0.25">
      <c r="A40" s="176" t="str">
        <f>IF(S37=0,"","Antal timmar för mån-sön-tjänst: ")</f>
        <v xml:space="preserve">Antal timmar för mån-sön-tjänst: </v>
      </c>
      <c r="B40" s="176"/>
      <c r="C40" s="176"/>
      <c r="D40" s="176"/>
      <c r="E40" s="131">
        <f>IF(S37=0,"",Summeringar!H28)</f>
        <v>169</v>
      </c>
      <c r="F40" s="116"/>
      <c r="G40" s="116"/>
      <c r="H40" s="116"/>
      <c r="I40" s="116"/>
      <c r="J40" s="117"/>
      <c r="K40" s="117"/>
      <c r="L40" s="78" t="str">
        <f>IF(S37=0,"  &lt;- Summor för mån-fre-tjänst","")</f>
        <v/>
      </c>
    </row>
    <row r="41" spans="1:20" x14ac:dyDescent="0.25">
      <c r="A41" s="176" t="str">
        <f>IF(S37=0,"","Ack timmar för mån-sön-tjänst: ")</f>
        <v xml:space="preserve">Ack timmar för mån-sön-tjänst: </v>
      </c>
      <c r="B41" s="176"/>
      <c r="C41" s="176"/>
      <c r="D41" s="176"/>
      <c r="E41" s="118">
        <f>IF(S37=0,"",Summeringar!I28)</f>
        <v>824</v>
      </c>
      <c r="G41" s="168" t="s">
        <v>165</v>
      </c>
      <c r="H41" s="169"/>
      <c r="I41" s="169"/>
      <c r="J41" s="169"/>
      <c r="K41" s="169"/>
      <c r="L41" s="169"/>
      <c r="M41" s="170"/>
    </row>
    <row r="42" spans="1:20" x14ac:dyDescent="0.25">
      <c r="A42" s="115"/>
      <c r="B42" s="115"/>
      <c r="C42" s="115"/>
      <c r="D42" s="115"/>
      <c r="E42" s="118"/>
      <c r="G42" s="171"/>
      <c r="H42" s="172"/>
      <c r="I42" s="172"/>
      <c r="J42" s="172"/>
      <c r="K42" s="172"/>
      <c r="L42" s="172"/>
      <c r="M42" s="173"/>
    </row>
    <row r="43" spans="1:20" x14ac:dyDescent="0.25">
      <c r="A43" s="115"/>
      <c r="B43" s="115"/>
      <c r="C43" s="115"/>
      <c r="D43" s="115"/>
      <c r="E43" s="118"/>
    </row>
    <row r="44" spans="1:20" x14ac:dyDescent="0.25">
      <c r="D44" s="185" t="s">
        <v>58</v>
      </c>
      <c r="E44" s="185"/>
      <c r="F44" s="185"/>
      <c r="G44" s="185"/>
      <c r="H44" s="185"/>
      <c r="I44" s="185"/>
      <c r="J44" s="185"/>
      <c r="K44" s="185"/>
      <c r="L44" s="185"/>
      <c r="M44" s="185"/>
    </row>
    <row r="45" spans="1:20" x14ac:dyDescent="0.25">
      <c r="D45" s="119" t="s">
        <v>34</v>
      </c>
      <c r="E45" s="175" t="s">
        <v>35</v>
      </c>
      <c r="F45" s="175"/>
      <c r="G45" s="175"/>
      <c r="H45" s="175"/>
      <c r="I45" s="175"/>
      <c r="J45" s="175"/>
      <c r="K45" s="175"/>
      <c r="L45" s="175"/>
      <c r="M45" s="175"/>
    </row>
    <row r="46" spans="1:20" x14ac:dyDescent="0.25">
      <c r="D46" s="119" t="s">
        <v>36</v>
      </c>
      <c r="E46" s="175" t="s">
        <v>37</v>
      </c>
      <c r="F46" s="175"/>
      <c r="G46" s="175"/>
      <c r="H46" s="175"/>
      <c r="I46" s="175"/>
      <c r="J46" s="175"/>
      <c r="K46" s="175"/>
      <c r="L46" s="175"/>
      <c r="M46" s="175"/>
    </row>
    <row r="47" spans="1:20" x14ac:dyDescent="0.25">
      <c r="D47" s="120" t="s">
        <v>56</v>
      </c>
      <c r="E47" s="180" t="s">
        <v>55</v>
      </c>
      <c r="F47" s="180"/>
      <c r="G47" s="180"/>
      <c r="H47" s="180"/>
      <c r="I47" s="180"/>
      <c r="J47" s="180"/>
      <c r="K47" s="180"/>
      <c r="L47" s="180"/>
      <c r="M47" s="180"/>
    </row>
    <row r="48" spans="1:20" x14ac:dyDescent="0.25">
      <c r="D48" s="120" t="s">
        <v>53</v>
      </c>
      <c r="E48" s="175" t="s">
        <v>54</v>
      </c>
      <c r="F48" s="175"/>
      <c r="G48" s="175"/>
      <c r="H48" s="175"/>
      <c r="I48" s="175"/>
      <c r="J48" s="175"/>
      <c r="K48" s="175"/>
      <c r="L48" s="175"/>
      <c r="M48" s="175"/>
    </row>
    <row r="49" spans="4:13" ht="26.45" customHeight="1" x14ac:dyDescent="0.25">
      <c r="D49" s="132" t="s">
        <v>166</v>
      </c>
      <c r="E49" s="174" t="s">
        <v>167</v>
      </c>
      <c r="F49" s="175"/>
      <c r="G49" s="175"/>
      <c r="H49" s="175"/>
      <c r="I49" s="175"/>
      <c r="J49" s="175"/>
      <c r="K49" s="175"/>
      <c r="L49" s="175"/>
      <c r="M49" s="175"/>
    </row>
  </sheetData>
  <sheetProtection sheet="1" objects="1" scenarios="1"/>
  <mergeCells count="17">
    <mergeCell ref="A1:M1"/>
    <mergeCell ref="D3:I3"/>
    <mergeCell ref="L3:M3"/>
    <mergeCell ref="A2:M2"/>
    <mergeCell ref="A37:D37"/>
    <mergeCell ref="A41:D41"/>
    <mergeCell ref="L38:M38"/>
    <mergeCell ref="G41:M42"/>
    <mergeCell ref="E49:M49"/>
    <mergeCell ref="E48:M48"/>
    <mergeCell ref="A38:D38"/>
    <mergeCell ref="D44:M44"/>
    <mergeCell ref="E45:M45"/>
    <mergeCell ref="E46:M46"/>
    <mergeCell ref="E47:M47"/>
    <mergeCell ref="A40:D40"/>
    <mergeCell ref="A39:D39"/>
  </mergeCells>
  <conditionalFormatting sqref="C6:C36">
    <cfRule type="cellIs" dxfId="15" priority="1" operator="equal">
      <formula>"Lör"</formula>
    </cfRule>
    <cfRule type="cellIs" dxfId="14" priority="2" operator="equal">
      <formula>"Sön"</formula>
    </cfRule>
  </conditionalFormatting>
  <pageMargins left="0.70866141732283472" right="0.37" top="0.39370078740157483" bottom="0.39370078740157483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F3A778AC3ADD6408E31EF51ED9C6714" ma:contentTypeVersion="16" ma:contentTypeDescription="Skapa ett nytt dokument." ma:contentTypeScope="" ma:versionID="eec4bef749e0d77f451bfb31d3211a20">
  <xsd:schema xmlns:xsd="http://www.w3.org/2001/XMLSchema" xmlns:xs="http://www.w3.org/2001/XMLSchema" xmlns:p="http://schemas.microsoft.com/office/2006/metadata/properties" xmlns:ns2="9af4786c-3d32-49b5-b1eb-1a0ec8db890b" xmlns:ns3="0b23e1df-7519-4291-94c1-105de1155b82" targetNamespace="http://schemas.microsoft.com/office/2006/metadata/properties" ma:root="true" ma:fieldsID="9d9ce66a142bad2f3dcc891d673685ea" ns2:_="" ns3:_="">
    <xsd:import namespace="9af4786c-3d32-49b5-b1eb-1a0ec8db890b"/>
    <xsd:import namespace="0b23e1df-7519-4291-94c1-105de1155b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f4786c-3d32-49b5-b1eb-1a0ec8db89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eringar" ma:readOnly="false" ma:fieldId="{5cf76f15-5ced-4ddc-b409-7134ff3c332f}" ma:taxonomyMulti="true" ma:sspId="96d2e0b1-4d07-4591-91f6-90d41415de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23e1df-7519-4291-94c1-105de1155b8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8178acf-2fb0-4415-8764-73cf15098d1f}" ma:internalName="TaxCatchAll" ma:showField="CatchAllData" ma:web="0b23e1df-7519-4291-94c1-105de1155b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f4786c-3d32-49b5-b1eb-1a0ec8db890b">
      <Terms xmlns="http://schemas.microsoft.com/office/infopath/2007/PartnerControls"/>
    </lcf76f155ced4ddcb4097134ff3c332f>
    <TaxCatchAll xmlns="0b23e1df-7519-4291-94c1-105de1155b82" xsi:nil="true"/>
  </documentManagement>
</p:properties>
</file>

<file path=customXml/itemProps1.xml><?xml version="1.0" encoding="utf-8"?>
<ds:datastoreItem xmlns:ds="http://schemas.openxmlformats.org/officeDocument/2006/customXml" ds:itemID="{1B057436-9DF8-48B6-AE98-9D373B781233}"/>
</file>

<file path=customXml/itemProps2.xml><?xml version="1.0" encoding="utf-8"?>
<ds:datastoreItem xmlns:ds="http://schemas.openxmlformats.org/officeDocument/2006/customXml" ds:itemID="{7E660DAB-E58A-4587-B2FD-B1BFDE9D9CE5}"/>
</file>

<file path=customXml/itemProps3.xml><?xml version="1.0" encoding="utf-8"?>
<ds:datastoreItem xmlns:ds="http://schemas.openxmlformats.org/officeDocument/2006/customXml" ds:itemID="{51867793-658D-43EF-8116-8C7D89B97C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18</vt:i4>
      </vt:variant>
      <vt:variant>
        <vt:lpstr>Namngivna områden</vt:lpstr>
      </vt:variant>
      <vt:variant>
        <vt:i4>1</vt:i4>
      </vt:variant>
    </vt:vector>
  </HeadingPairs>
  <TitlesOfParts>
    <vt:vector size="19" baseType="lpstr">
      <vt:lpstr>Välkommen</vt:lpstr>
      <vt:lpstr>Grunddata</vt:lpstr>
      <vt:lpstr>Semester</vt:lpstr>
      <vt:lpstr>Summeringar</vt:lpstr>
      <vt:lpstr>Jan</vt:lpstr>
      <vt:lpstr>Feb</vt:lpstr>
      <vt:lpstr>Mar</vt:lpstr>
      <vt:lpstr>Apr</vt:lpstr>
      <vt:lpstr>Maj</vt:lpstr>
      <vt:lpstr>Jun</vt:lpstr>
      <vt:lpstr>Jul</vt:lpstr>
      <vt:lpstr>Aug</vt:lpstr>
      <vt:lpstr>Sep</vt:lpstr>
      <vt:lpstr>Okt</vt:lpstr>
      <vt:lpstr>Nov</vt:lpstr>
      <vt:lpstr>Dec</vt:lpstr>
      <vt:lpstr>Mina anteckningar</vt:lpstr>
      <vt:lpstr>Kalender</vt:lpstr>
      <vt:lpstr>Grunddata!Utskriftsområde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Andersson</dc:creator>
  <cp:lastModifiedBy>Inger Julsgård</cp:lastModifiedBy>
  <cp:lastPrinted>2022-10-17T19:02:28Z</cp:lastPrinted>
  <dcterms:created xsi:type="dcterms:W3CDTF">2015-06-05T18:19:34Z</dcterms:created>
  <dcterms:modified xsi:type="dcterms:W3CDTF">2025-11-10T08:24:13Z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0x0101004F3A778AC3ADD6408E31EF51ED9C6714</vt:lpwstr>
  </property>
</Properties>
</file>